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4000" windowHeight="960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Лист2!$A$9:$I$201</definedName>
    <definedName name="_xlnm.Print_Area" localSheetId="1">Лист2!$A$1:$L$207</definedName>
  </definedNames>
  <calcPr calcId="125725"/>
</workbook>
</file>

<file path=xl/calcChain.xml><?xml version="1.0" encoding="utf-8"?>
<calcChain xmlns="http://schemas.openxmlformats.org/spreadsheetml/2006/main">
  <c r="I157" i="2"/>
  <c r="J15"/>
  <c r="F18" l="1"/>
  <c r="F19"/>
  <c r="F20"/>
  <c r="F21"/>
  <c r="F23"/>
  <c r="F24"/>
  <c r="F25"/>
  <c r="F26"/>
  <c r="F28"/>
  <c r="F29"/>
  <c r="F31"/>
  <c r="F33"/>
  <c r="F34"/>
  <c r="F36"/>
  <c r="F38"/>
  <c r="F39"/>
  <c r="F40"/>
  <c r="F41"/>
  <c r="F43"/>
  <c r="F44"/>
  <c r="F45"/>
  <c r="F46"/>
  <c r="F48"/>
  <c r="F49"/>
  <c r="F50"/>
  <c r="F51"/>
  <c r="F53"/>
  <c r="F54"/>
  <c r="F55"/>
  <c r="F56"/>
  <c r="F63"/>
  <c r="F64"/>
  <c r="F65"/>
  <c r="F66"/>
  <c r="F73"/>
  <c r="F74"/>
  <c r="F75"/>
  <c r="F76"/>
  <c r="F78"/>
  <c r="F79"/>
  <c r="F81"/>
  <c r="F83"/>
  <c r="F84"/>
  <c r="F85"/>
  <c r="F86"/>
  <c r="F88"/>
  <c r="F89"/>
  <c r="F91"/>
  <c r="F93"/>
  <c r="F94"/>
  <c r="F96"/>
  <c r="F103"/>
  <c r="F104"/>
  <c r="F106"/>
  <c r="F108"/>
  <c r="F109"/>
  <c r="F110"/>
  <c r="F111"/>
  <c r="F113"/>
  <c r="F114"/>
  <c r="F115"/>
  <c r="F116"/>
  <c r="F118"/>
  <c r="F119"/>
  <c r="F120"/>
  <c r="F121"/>
  <c r="F123"/>
  <c r="F124"/>
  <c r="F125"/>
  <c r="F126"/>
  <c r="F128"/>
  <c r="F129"/>
  <c r="F131"/>
  <c r="F133"/>
  <c r="F134"/>
  <c r="F135"/>
  <c r="F136"/>
  <c r="F141"/>
  <c r="F139"/>
  <c r="F138"/>
  <c r="F143"/>
  <c r="F144"/>
  <c r="F145"/>
  <c r="F146"/>
  <c r="F148"/>
  <c r="F149"/>
  <c r="F151"/>
  <c r="F153"/>
  <c r="F154"/>
  <c r="F155"/>
  <c r="F156"/>
  <c r="F163"/>
  <c r="F164"/>
  <c r="F165"/>
  <c r="F166"/>
  <c r="F168"/>
  <c r="F169"/>
  <c r="F170"/>
  <c r="F171"/>
  <c r="F173"/>
  <c r="F174"/>
  <c r="F176"/>
  <c r="F178"/>
  <c r="F179"/>
  <c r="F181"/>
  <c r="F183"/>
  <c r="F184"/>
  <c r="F185"/>
  <c r="F186"/>
  <c r="F188"/>
  <c r="F189"/>
  <c r="F190"/>
  <c r="F191"/>
  <c r="F193"/>
  <c r="F194"/>
  <c r="F195"/>
  <c r="F196"/>
  <c r="K192"/>
  <c r="L192"/>
  <c r="K187"/>
  <c r="L187"/>
  <c r="J177"/>
  <c r="K177"/>
  <c r="L177"/>
  <c r="L172"/>
  <c r="K167"/>
  <c r="L167"/>
  <c r="J162"/>
  <c r="K162"/>
  <c r="L162"/>
  <c r="K152"/>
  <c r="L152"/>
  <c r="K147"/>
  <c r="L147"/>
  <c r="K142"/>
  <c r="L142"/>
  <c r="L137"/>
  <c r="L132"/>
  <c r="L127"/>
  <c r="K122"/>
  <c r="L122"/>
  <c r="L117"/>
  <c r="K112"/>
  <c r="L112"/>
  <c r="L107"/>
  <c r="L98"/>
  <c r="L99"/>
  <c r="L100"/>
  <c r="L101"/>
  <c r="L102"/>
  <c r="K92"/>
  <c r="L92"/>
  <c r="K87"/>
  <c r="L87"/>
  <c r="K82"/>
  <c r="L82"/>
  <c r="L77"/>
  <c r="L68"/>
  <c r="L69"/>
  <c r="L70"/>
  <c r="L71"/>
  <c r="L72"/>
  <c r="L58"/>
  <c r="L59"/>
  <c r="L60"/>
  <c r="L61"/>
  <c r="L62"/>
  <c r="L57" s="1"/>
  <c r="L52"/>
  <c r="K52"/>
  <c r="L97" l="1"/>
  <c r="L67"/>
  <c r="L13"/>
  <c r="L198" s="1"/>
  <c r="L14"/>
  <c r="L199" s="1"/>
  <c r="L15"/>
  <c r="L200" s="1"/>
  <c r="L16"/>
  <c r="L201" s="1"/>
  <c r="L17"/>
  <c r="K13"/>
  <c r="K14"/>
  <c r="K15"/>
  <c r="K16"/>
  <c r="K17"/>
  <c r="L47"/>
  <c r="L42"/>
  <c r="L37"/>
  <c r="L32"/>
  <c r="L27"/>
  <c r="L22"/>
  <c r="L12" l="1"/>
  <c r="L197" s="1"/>
  <c r="I175"/>
  <c r="F175" s="1"/>
  <c r="I35"/>
  <c r="I192"/>
  <c r="J192"/>
  <c r="H192"/>
  <c r="G192"/>
  <c r="I105"/>
  <c r="I72"/>
  <c r="I80"/>
  <c r="I70" s="1"/>
  <c r="F192" l="1"/>
  <c r="I172"/>
  <c r="I100"/>
  <c r="I15"/>
  <c r="I14"/>
  <c r="I160"/>
  <c r="H80"/>
  <c r="F80" s="1"/>
  <c r="H95"/>
  <c r="F95" s="1"/>
  <c r="H140"/>
  <c r="F140" s="1"/>
  <c r="H130"/>
  <c r="F130" s="1"/>
  <c r="H90"/>
  <c r="F90" s="1"/>
  <c r="H35"/>
  <c r="F35" s="1"/>
  <c r="H30"/>
  <c r="F30" s="1"/>
  <c r="H99" l="1"/>
  <c r="H98"/>
  <c r="I13"/>
  <c r="I159"/>
  <c r="I158"/>
  <c r="I99"/>
  <c r="I98"/>
  <c r="J14"/>
  <c r="J13"/>
  <c r="J52"/>
  <c r="I52"/>
  <c r="H52"/>
  <c r="G52"/>
  <c r="J152"/>
  <c r="I152"/>
  <c r="H152"/>
  <c r="G152"/>
  <c r="F152" l="1"/>
  <c r="F52"/>
  <c r="K172"/>
  <c r="K161"/>
  <c r="K160"/>
  <c r="K159"/>
  <c r="K158"/>
  <c r="K137"/>
  <c r="K132"/>
  <c r="K127"/>
  <c r="K117"/>
  <c r="K107"/>
  <c r="K102"/>
  <c r="K101"/>
  <c r="K100"/>
  <c r="K99"/>
  <c r="K98"/>
  <c r="K77"/>
  <c r="K72"/>
  <c r="K71"/>
  <c r="K70"/>
  <c r="K69"/>
  <c r="K68"/>
  <c r="K22"/>
  <c r="K58"/>
  <c r="K59"/>
  <c r="K60"/>
  <c r="K61"/>
  <c r="K62"/>
  <c r="K57" s="1"/>
  <c r="J62"/>
  <c r="J57" s="1"/>
  <c r="K47"/>
  <c r="K42"/>
  <c r="K37"/>
  <c r="K32"/>
  <c r="K27"/>
  <c r="K67" l="1"/>
  <c r="K199"/>
  <c r="K12"/>
  <c r="K201"/>
  <c r="K200"/>
  <c r="K157"/>
  <c r="K97"/>
  <c r="K198"/>
  <c r="H150"/>
  <c r="F150" s="1"/>
  <c r="H159"/>
  <c r="K197" l="1"/>
  <c r="H100"/>
  <c r="G147"/>
  <c r="I147"/>
  <c r="J147"/>
  <c r="H147"/>
  <c r="G92"/>
  <c r="I92"/>
  <c r="J92"/>
  <c r="H92"/>
  <c r="F92" l="1"/>
  <c r="F147"/>
  <c r="G180"/>
  <c r="F180" s="1"/>
  <c r="G13" l="1"/>
  <c r="H13"/>
  <c r="G14"/>
  <c r="H14"/>
  <c r="G15"/>
  <c r="H15"/>
  <c r="G16"/>
  <c r="H16"/>
  <c r="I16"/>
  <c r="J16"/>
  <c r="G158"/>
  <c r="H158"/>
  <c r="J158"/>
  <c r="G159"/>
  <c r="J159"/>
  <c r="G160"/>
  <c r="H160"/>
  <c r="J160"/>
  <c r="G161"/>
  <c r="H161"/>
  <c r="I161"/>
  <c r="J161"/>
  <c r="G101"/>
  <c r="G99"/>
  <c r="G98"/>
  <c r="H87"/>
  <c r="I87"/>
  <c r="J87"/>
  <c r="J67" s="1"/>
  <c r="H82"/>
  <c r="I82"/>
  <c r="J82"/>
  <c r="J77"/>
  <c r="I77"/>
  <c r="H77"/>
  <c r="H72"/>
  <c r="J72"/>
  <c r="H71"/>
  <c r="I71"/>
  <c r="J71"/>
  <c r="J70"/>
  <c r="H69"/>
  <c r="I69"/>
  <c r="I199" s="1"/>
  <c r="J69"/>
  <c r="H68"/>
  <c r="I68"/>
  <c r="J68"/>
  <c r="H62"/>
  <c r="H57" s="1"/>
  <c r="I62"/>
  <c r="I57" s="1"/>
  <c r="H61"/>
  <c r="I61"/>
  <c r="J61"/>
  <c r="H60"/>
  <c r="I60"/>
  <c r="I200" s="1"/>
  <c r="J60"/>
  <c r="H59"/>
  <c r="I59"/>
  <c r="J59"/>
  <c r="H58"/>
  <c r="I58"/>
  <c r="J58"/>
  <c r="I198" l="1"/>
  <c r="F160"/>
  <c r="F161"/>
  <c r="F158"/>
  <c r="F16"/>
  <c r="F14"/>
  <c r="F159"/>
  <c r="F15"/>
  <c r="F13"/>
  <c r="H199"/>
  <c r="I67"/>
  <c r="H70"/>
  <c r="H200" s="1"/>
  <c r="H198"/>
  <c r="H67"/>
  <c r="J187" l="1"/>
  <c r="I187"/>
  <c r="H187"/>
  <c r="G187"/>
  <c r="F187" l="1"/>
  <c r="J142"/>
  <c r="I142"/>
  <c r="H142"/>
  <c r="G142"/>
  <c r="F142" l="1"/>
  <c r="J100"/>
  <c r="J200" s="1"/>
  <c r="J172" l="1"/>
  <c r="J167"/>
  <c r="J137"/>
  <c r="J97" s="1"/>
  <c r="J132"/>
  <c r="J127"/>
  <c r="J122"/>
  <c r="J117"/>
  <c r="J112"/>
  <c r="J107"/>
  <c r="J102"/>
  <c r="J101"/>
  <c r="J99"/>
  <c r="F99" s="1"/>
  <c r="J98"/>
  <c r="F98" s="1"/>
  <c r="J47"/>
  <c r="J12" s="1"/>
  <c r="J42"/>
  <c r="J37"/>
  <c r="J32"/>
  <c r="J27"/>
  <c r="J22"/>
  <c r="J17"/>
  <c r="J198" l="1"/>
  <c r="J157"/>
  <c r="J197" s="1"/>
  <c r="J199"/>
  <c r="J201"/>
  <c r="G122"/>
  <c r="F122" l="1"/>
  <c r="I122"/>
  <c r="H122"/>
  <c r="I22" l="1"/>
  <c r="H22"/>
  <c r="G22"/>
  <c r="F22" l="1"/>
  <c r="G105"/>
  <c r="F105" s="1"/>
  <c r="G100" l="1"/>
  <c r="F100" s="1"/>
  <c r="G70"/>
  <c r="F70" s="1"/>
  <c r="H172" l="1"/>
  <c r="G172"/>
  <c r="I117"/>
  <c r="H117"/>
  <c r="G117"/>
  <c r="I112"/>
  <c r="H112"/>
  <c r="G112"/>
  <c r="I107"/>
  <c r="H107"/>
  <c r="G107"/>
  <c r="I102"/>
  <c r="H102"/>
  <c r="G102"/>
  <c r="G72"/>
  <c r="F72" s="1"/>
  <c r="F117" l="1"/>
  <c r="F112"/>
  <c r="F107"/>
  <c r="F102"/>
  <c r="F172"/>
  <c r="I17"/>
  <c r="H17"/>
  <c r="G17"/>
  <c r="F17" l="1"/>
  <c r="I167"/>
  <c r="H167"/>
  <c r="G167"/>
  <c r="G177"/>
  <c r="F167" l="1"/>
  <c r="I127"/>
  <c r="I101"/>
  <c r="H101"/>
  <c r="F101" l="1"/>
  <c r="G58"/>
  <c r="F58" s="1"/>
  <c r="G59"/>
  <c r="F59" s="1"/>
  <c r="G60"/>
  <c r="F60" s="1"/>
  <c r="F200" s="1"/>
  <c r="G61"/>
  <c r="G62"/>
  <c r="F62" s="1"/>
  <c r="F61" l="1"/>
  <c r="G200"/>
  <c r="G57"/>
  <c r="F57" s="1"/>
  <c r="G27" l="1"/>
  <c r="G68"/>
  <c r="F68" s="1"/>
  <c r="F198" s="1"/>
  <c r="G69"/>
  <c r="F69" s="1"/>
  <c r="F199" s="1"/>
  <c r="G71"/>
  <c r="G77"/>
  <c r="F77" s="1"/>
  <c r="G82"/>
  <c r="F82" s="1"/>
  <c r="G87"/>
  <c r="F87" s="1"/>
  <c r="G162"/>
  <c r="H162"/>
  <c r="I162"/>
  <c r="I182"/>
  <c r="H182"/>
  <c r="G182"/>
  <c r="I177"/>
  <c r="H177"/>
  <c r="I137"/>
  <c r="H137"/>
  <c r="G137"/>
  <c r="I132"/>
  <c r="H132"/>
  <c r="G132"/>
  <c r="H127"/>
  <c r="G127"/>
  <c r="I47"/>
  <c r="H47"/>
  <c r="G47"/>
  <c r="I42"/>
  <c r="H42"/>
  <c r="G42"/>
  <c r="I37"/>
  <c r="H37"/>
  <c r="G37"/>
  <c r="G32"/>
  <c r="H32"/>
  <c r="I32"/>
  <c r="I27"/>
  <c r="F37" l="1"/>
  <c r="F162"/>
  <c r="F127"/>
  <c r="F177"/>
  <c r="F71"/>
  <c r="F201" s="1"/>
  <c r="G201"/>
  <c r="F47"/>
  <c r="F137"/>
  <c r="F32"/>
  <c r="F42"/>
  <c r="F132"/>
  <c r="F182"/>
  <c r="F27"/>
  <c r="I97"/>
  <c r="G67"/>
  <c r="F67" s="1"/>
  <c r="G198"/>
  <c r="I12"/>
  <c r="G97"/>
  <c r="G199"/>
  <c r="H97"/>
  <c r="G157"/>
  <c r="H157"/>
  <c r="G12"/>
  <c r="I201"/>
  <c r="H201"/>
  <c r="H27"/>
  <c r="F97" l="1"/>
  <c r="F157"/>
  <c r="I197"/>
  <c r="G197"/>
  <c r="H12"/>
  <c r="H197" s="1"/>
  <c r="F12" l="1"/>
  <c r="F197" s="1"/>
</calcChain>
</file>

<file path=xl/sharedStrings.xml><?xml version="1.0" encoding="utf-8"?>
<sst xmlns="http://schemas.openxmlformats.org/spreadsheetml/2006/main" count="402" uniqueCount="191">
  <si>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</si>
  <si>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</si>
  <si>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</si>
  <si>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</si>
  <si>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</si>
  <si>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</si>
  <si>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</si>
  <si>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</si>
  <si>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</si>
  <si>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</si>
  <si>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</si>
  <si>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</si>
  <si>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</si>
  <si>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</si>
  <si>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</si>
  <si>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</si>
  <si>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</si>
  <si>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</si>
  <si>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</si>
  <si>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</si>
  <si>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</si>
  <si>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</si>
  <si>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</si>
  <si>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</si>
  <si>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</si>
  <si>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</si>
  <si>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</si>
  <si>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</si>
  <si>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</si>
  <si>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</si>
  <si>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</si>
  <si>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</si>
  <si>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</si>
  <si>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</si>
  <si>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</si>
  <si>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</si>
  <si>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</si>
  <si>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</si>
  <si>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</si>
  <si>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</si>
  <si>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</si>
  <si>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</si>
  <si>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</si>
  <si>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</si>
  <si>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</si>
  <si>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</si>
  <si>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</si>
  <si>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</si>
  <si>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</si>
  <si>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</si>
  <si>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</si>
  <si>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</si>
  <si>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</si>
  <si>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</si>
  <si>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</si>
  <si>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</si>
  <si>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</si>
  <si>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</si>
  <si>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</si>
  <si>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</si>
  <si>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</si>
  <si>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</si>
  <si>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</si>
  <si>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</si>
  <si>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</si>
  <si>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</si>
  <si>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</si>
  <si>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</si>
  <si>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</si>
  <si>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</si>
  <si>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</si>
  <si>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</si>
  <si>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</si>
  <si>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</si>
  <si>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</si>
  <si>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</si>
  <si>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</si>
  <si>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</si>
  <si>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</si>
  <si>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</si>
  <si>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</si>
  <si>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</si>
  <si>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</si>
  <si>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</si>
  <si>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</si>
  <si>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</si>
  <si>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</si>
  <si>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</si>
  <si>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"Евпаторийский центр культуры и досуга"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</si>
  <si>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</si>
  <si>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</si>
  <si>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</si>
  <si>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</si>
  <si>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</si>
  <si>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</si>
  <si>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</si>
  <si>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</si>
  <si>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</si>
  <si>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</si>
  <si>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</si>
  <si>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</si>
  <si>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</si>
  <si>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</si>
  <si>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</si>
  <si>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</si>
  <si>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</si>
  <si>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</si>
  <si>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</si>
  <si>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</si>
  <si>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</si>
  <si>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</si>
  <si>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</si>
  <si>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</si>
  <si>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</si>
  <si>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</si>
  <si>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</si>
  <si>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</si>
  <si>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</si>
  <si>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</si>
  <si>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</si>
  <si>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</si>
  <si>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</si>
  <si>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</si>
  <si>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</si>
  <si>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</si>
  <si>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</si>
  <si>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</si>
  <si>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</si>
  <si>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</si>
  <si>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</si>
  <si>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</si>
  <si>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</si>
  <si>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</si>
  <si>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4.11.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</si>
  <si>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</si>
  <si>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</si>
  <si>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</si>
  <si>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2021-2025 </t>
  </si>
  <si>
    <t>2021-2023</t>
  </si>
  <si>
    <t xml:space="preserve">2021-2023 </t>
  </si>
  <si>
    <t>2022- 2023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</si>
  <si>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</si>
  <si>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</si>
  <si>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</si>
  <si>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</si>
  <si>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</si>
  <si>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</si>
  <si>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</si>
  <si>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</si>
  <si>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</si>
  <si>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</si>
  <si>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 xml:space="preserve">Начальник департамента культуры, спорта, молодежной политики   </t>
  </si>
  <si>
    <t>Е.А. Иванова</t>
  </si>
  <si>
    <t xml:space="preserve">и межнациональных отношений администрации города Евпатории Республики Крым                                                                                       </t>
  </si>
  <si>
    <t>Приложение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</si>
  <si>
    <t xml:space="preserve">2021-2026 </t>
  </si>
  <si>
    <t>2021-2022, 2024</t>
  </si>
  <si>
    <t>2021 - 2026</t>
  </si>
  <si>
    <t xml:space="preserve">2021 - 2026 </t>
  </si>
  <si>
    <t xml:space="preserve"> 2021-2026</t>
  </si>
  <si>
    <t>2021-2026</t>
  </si>
  <si>
    <t>2021-2024, 2026</t>
  </si>
  <si>
    <t xml:space="preserve">2021-2024, 2026 </t>
  </si>
  <si>
    <t>2021, 2024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</si>
  <si>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</si>
  <si>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</si>
  <si>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</si>
  <si>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</si>
  <si>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</si>
  <si>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</si>
  <si>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</si>
  <si>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</si>
  <si>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</si>
  <si>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</si>
  <si>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</si>
  <si>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</si>
  <si>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</si>
  <si>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</si>
  <si>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</si>
  <si>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</si>
  <si>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</si>
  <si>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</si>
  <si>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</si>
  <si>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</si>
  <si>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</si>
  <si>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</si>
  <si>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t>ДКСМПиМО АГЕ РК, учреждения культуры и дополнительного образования в сфере культуры, подведомственные ДКСМПиМО АГЕ РК, 
отдел городского строительства администрации города Евпатории Республики Крым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</si>
  <si>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                                                                                                                                                           </t>
  </si>
  <si>
    <t>УКиМО, учреждения  подведомственные УКиМО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</si>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</sst>
</file>

<file path=xl/styles.xml><?xml version="1.0" encoding="utf-8"?>
<styleSheet xmlns="http://schemas.openxmlformats.org/spreadsheetml/2006/main">
  <numFmts count="7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  <numFmt numFmtId="169" formatCode="0.000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0" borderId="0" xfId="0" applyNumberFormat="1" applyFont="1" applyFill="1" applyBorder="1" applyAlignment="1">
      <alignment horizontal="right"/>
    </xf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20" fillId="0" borderId="0" xfId="0" applyFont="1"/>
    <xf numFmtId="165" fontId="19" fillId="0" borderId="0" xfId="0" applyNumberFormat="1" applyFont="1"/>
    <xf numFmtId="0" fontId="19" fillId="0" borderId="0" xfId="0" applyFont="1" applyFill="1"/>
    <xf numFmtId="0" fontId="19" fillId="0" borderId="0" xfId="0" applyFont="1" applyFill="1" applyBorder="1" applyAlignment="1"/>
    <xf numFmtId="0" fontId="20" fillId="0" borderId="0" xfId="0" applyFont="1" applyFill="1" applyBorder="1" applyAlignment="1"/>
    <xf numFmtId="0" fontId="14" fillId="0" borderId="0" xfId="0" applyFont="1" applyFill="1" applyBorder="1" applyAlignment="1"/>
    <xf numFmtId="169" fontId="19" fillId="0" borderId="0" xfId="0" applyNumberFormat="1" applyFont="1" applyFill="1"/>
    <xf numFmtId="165" fontId="12" fillId="0" borderId="0" xfId="0" applyNumberFormat="1" applyFont="1" applyFill="1"/>
    <xf numFmtId="170" fontId="12" fillId="0" borderId="0" xfId="0" applyNumberFormat="1" applyFont="1" applyBorder="1"/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16" fontId="4" fillId="0" borderId="2" xfId="0" applyNumberFormat="1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0" fontId="14" fillId="5" borderId="2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>
      <c r="M41" s="11">
        <v>670.88599999999997</v>
      </c>
    </row>
    <row r="42" spans="1:15">
      <c r="M42" s="11">
        <v>788</v>
      </c>
    </row>
    <row r="43" spans="1:15">
      <c r="A43" t="s">
        <v>46</v>
      </c>
      <c r="M43" s="11">
        <v>448</v>
      </c>
    </row>
    <row r="44" spans="1:15">
      <c r="M44" s="11">
        <v>1500</v>
      </c>
    </row>
    <row r="45" spans="1:15">
      <c r="M45" s="11">
        <v>76.66</v>
      </c>
      <c r="N45">
        <v>4345</v>
      </c>
    </row>
    <row r="46" spans="1:15">
      <c r="M46" s="11">
        <v>5955.7969999999996</v>
      </c>
      <c r="N46">
        <v>2000</v>
      </c>
      <c r="O46">
        <v>20436.890530000001</v>
      </c>
    </row>
    <row r="47" spans="1:15" ht="15.7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31"/>
  <sheetViews>
    <sheetView tabSelected="1" view="pageBreakPreview" topLeftCell="A101" zoomScale="130" zoomScaleNormal="100" zoomScaleSheetLayoutView="130" workbookViewId="0">
      <selection activeCell="B107" sqref="B107:B111"/>
    </sheetView>
  </sheetViews>
  <sheetFormatPr defaultColWidth="9" defaultRowHeight="21.75" customHeight="1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4.140625" style="67" customWidth="1"/>
    <col min="11" max="12" width="13.85546875" style="69" customWidth="1"/>
    <col min="13" max="52" width="9" style="33"/>
    <col min="53" max="16384" width="9" style="34"/>
  </cols>
  <sheetData>
    <row r="1" spans="1:53" ht="21.75" customHeight="1">
      <c r="A1" s="31"/>
      <c r="B1" s="31"/>
      <c r="C1" s="31"/>
      <c r="D1" s="31"/>
      <c r="E1" s="31"/>
      <c r="F1" s="32"/>
      <c r="G1" s="152" t="s">
        <v>154</v>
      </c>
      <c r="H1" s="152"/>
      <c r="I1" s="152"/>
      <c r="J1" s="152"/>
      <c r="K1" s="152"/>
      <c r="L1" s="152"/>
    </row>
    <row r="2" spans="1:53" ht="11.25" customHeight="1">
      <c r="A2" s="31"/>
      <c r="B2" s="31"/>
      <c r="C2" s="31"/>
      <c r="D2" s="31"/>
      <c r="E2" s="31"/>
      <c r="F2" s="32"/>
      <c r="G2" s="152"/>
      <c r="H2" s="152"/>
      <c r="I2" s="152"/>
      <c r="J2" s="152"/>
      <c r="K2" s="152"/>
      <c r="L2" s="152"/>
    </row>
    <row r="3" spans="1:53" ht="10.5" customHeight="1">
      <c r="A3" s="31"/>
      <c r="B3" s="31"/>
      <c r="C3" s="31"/>
      <c r="D3" s="31"/>
      <c r="E3" s="31"/>
      <c r="F3" s="32"/>
      <c r="G3" s="152"/>
      <c r="H3" s="152"/>
      <c r="I3" s="152"/>
      <c r="J3" s="152"/>
      <c r="K3" s="152"/>
      <c r="L3" s="152"/>
    </row>
    <row r="4" spans="1:53" ht="21.75" customHeight="1">
      <c r="A4" s="150" t="s">
        <v>78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</row>
    <row r="5" spans="1:53" ht="21.75" customHeight="1">
      <c r="A5" s="150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</row>
    <row r="6" spans="1:53" ht="21.75" customHeight="1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</row>
    <row r="7" spans="1:53" ht="21.75" customHeight="1">
      <c r="A7" s="142" t="s">
        <v>48</v>
      </c>
      <c r="B7" s="142" t="s">
        <v>49</v>
      </c>
      <c r="C7" s="142" t="s">
        <v>50</v>
      </c>
      <c r="D7" s="142" t="s">
        <v>51</v>
      </c>
      <c r="E7" s="142" t="s">
        <v>52</v>
      </c>
      <c r="F7" s="142" t="s">
        <v>53</v>
      </c>
      <c r="G7" s="142" t="s">
        <v>77</v>
      </c>
      <c r="H7" s="145"/>
      <c r="I7" s="145"/>
      <c r="J7" s="145"/>
      <c r="K7" s="145"/>
      <c r="L7" s="145"/>
    </row>
    <row r="8" spans="1:53" ht="21.75" customHeight="1">
      <c r="A8" s="143"/>
      <c r="B8" s="143"/>
      <c r="C8" s="143"/>
      <c r="D8" s="143"/>
      <c r="E8" s="143"/>
      <c r="F8" s="143"/>
      <c r="G8" s="144"/>
      <c r="H8" s="146"/>
      <c r="I8" s="146"/>
      <c r="J8" s="146"/>
      <c r="K8" s="146"/>
      <c r="L8" s="146"/>
    </row>
    <row r="9" spans="1:53" s="31" customFormat="1" ht="21.75" customHeight="1">
      <c r="A9" s="143"/>
      <c r="B9" s="143"/>
      <c r="C9" s="143"/>
      <c r="D9" s="143"/>
      <c r="E9" s="143"/>
      <c r="F9" s="143"/>
      <c r="G9" s="142" t="s">
        <v>54</v>
      </c>
      <c r="H9" s="142" t="s">
        <v>71</v>
      </c>
      <c r="I9" s="142" t="s">
        <v>74</v>
      </c>
      <c r="J9" s="149" t="s">
        <v>108</v>
      </c>
      <c r="K9" s="147" t="s">
        <v>132</v>
      </c>
      <c r="L9" s="147" t="s">
        <v>148</v>
      </c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1" customFormat="1" ht="21.75" customHeight="1">
      <c r="A10" s="144"/>
      <c r="B10" s="144"/>
      <c r="C10" s="144"/>
      <c r="D10" s="144"/>
      <c r="E10" s="144"/>
      <c r="F10" s="144"/>
      <c r="G10" s="143"/>
      <c r="H10" s="143"/>
      <c r="I10" s="143"/>
      <c r="J10" s="149"/>
      <c r="K10" s="148"/>
      <c r="L10" s="148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</row>
    <row r="11" spans="1:53" s="36" customFormat="1" ht="21.75" customHeight="1">
      <c r="A11" s="20">
        <v>1</v>
      </c>
      <c r="B11" s="20">
        <v>2</v>
      </c>
      <c r="C11" s="20">
        <v>3</v>
      </c>
      <c r="D11" s="20">
        <v>4</v>
      </c>
      <c r="E11" s="20">
        <v>5</v>
      </c>
      <c r="F11" s="21">
        <v>6</v>
      </c>
      <c r="G11" s="20">
        <v>7</v>
      </c>
      <c r="H11" s="22">
        <v>8</v>
      </c>
      <c r="I11" s="22">
        <v>9</v>
      </c>
      <c r="J11" s="22">
        <v>10</v>
      </c>
      <c r="K11" s="72">
        <v>11</v>
      </c>
      <c r="L11" s="22">
        <v>12</v>
      </c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</row>
    <row r="12" spans="1:53" s="42" customFormat="1" ht="21.75" customHeight="1">
      <c r="A12" s="104" t="s">
        <v>55</v>
      </c>
      <c r="B12" s="95" t="s">
        <v>80</v>
      </c>
      <c r="C12" s="104" t="s">
        <v>155</v>
      </c>
      <c r="D12" s="95" t="s">
        <v>164</v>
      </c>
      <c r="E12" s="25" t="s">
        <v>47</v>
      </c>
      <c r="F12" s="13">
        <f t="shared" ref="F12:F16" si="0">G12+H12+I12+J12+K12+L12</f>
        <v>569649.70425999991</v>
      </c>
      <c r="G12" s="14">
        <f>G17+G22+G27+G32+G37+G42+G47</f>
        <v>83229.998100000012</v>
      </c>
      <c r="H12" s="14">
        <f t="shared" ref="H12" si="1">H17+H22+H27+H32+H37+H42+H47</f>
        <v>88103.18</v>
      </c>
      <c r="I12" s="14">
        <f t="shared" ref="I12:J14" si="2">I17+I22+I27+I32+I37+I42+I47+I52</f>
        <v>93027.175159999984</v>
      </c>
      <c r="J12" s="14">
        <f>J17+J22+J27+J32+J37+J42+J47+J52</f>
        <v>98441.724000000002</v>
      </c>
      <c r="K12" s="70">
        <f>K17+K22+K27+K32+K37+K42+K47</f>
        <v>100801.99799999999</v>
      </c>
      <c r="L12" s="70">
        <f>L17+L22+L27+L32+L37+L42+L47</f>
        <v>106045.62899999999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1.75" customHeight="1">
      <c r="A13" s="105"/>
      <c r="B13" s="96"/>
      <c r="C13" s="105"/>
      <c r="D13" s="96"/>
      <c r="E13" s="25" t="s">
        <v>56</v>
      </c>
      <c r="F13" s="13">
        <f t="shared" si="0"/>
        <v>903.1</v>
      </c>
      <c r="G13" s="14">
        <f t="shared" ref="G13:K13" si="3">G18+G23+G28+G33+G38+G43+G48</f>
        <v>0</v>
      </c>
      <c r="H13" s="14">
        <f t="shared" si="3"/>
        <v>0</v>
      </c>
      <c r="I13" s="14">
        <f t="shared" si="2"/>
        <v>903.1</v>
      </c>
      <c r="J13" s="14">
        <f t="shared" si="2"/>
        <v>0</v>
      </c>
      <c r="K13" s="74">
        <f t="shared" si="3"/>
        <v>0</v>
      </c>
      <c r="L13" s="74">
        <f t="shared" ref="L13" si="4">L18+L23+L28+L33+L38+L43+L48</f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21.75" customHeight="1">
      <c r="A14" s="105"/>
      <c r="B14" s="96"/>
      <c r="C14" s="105"/>
      <c r="D14" s="96"/>
      <c r="E14" s="25" t="s">
        <v>57</v>
      </c>
      <c r="F14" s="13">
        <f t="shared" si="0"/>
        <v>727.41867999999999</v>
      </c>
      <c r="G14" s="14">
        <f t="shared" ref="G14:K14" si="5">G19+G24+G29+G34+G39+G44+G49</f>
        <v>122.6371</v>
      </c>
      <c r="H14" s="14">
        <f t="shared" si="5"/>
        <v>116.25</v>
      </c>
      <c r="I14" s="14">
        <f>I19+I24+I29+I34+I39+I44+I49+I54</f>
        <v>164.53157999999999</v>
      </c>
      <c r="J14" s="14">
        <f t="shared" si="2"/>
        <v>108</v>
      </c>
      <c r="K14" s="70">
        <f t="shared" si="5"/>
        <v>108</v>
      </c>
      <c r="L14" s="70">
        <f t="shared" ref="L14" si="6">L19+L24+L29+L34+L39+L44+L49</f>
        <v>108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>
      <c r="A15" s="105"/>
      <c r="B15" s="96"/>
      <c r="C15" s="105"/>
      <c r="D15" s="96"/>
      <c r="E15" s="25" t="s">
        <v>58</v>
      </c>
      <c r="F15" s="13">
        <f t="shared" si="0"/>
        <v>568019.18557999993</v>
      </c>
      <c r="G15" s="14">
        <f t="shared" ref="G15:K15" si="7">G20+G25+G30+G35+G40+G45+G50</f>
        <v>83107.361000000004</v>
      </c>
      <c r="H15" s="14">
        <f t="shared" si="7"/>
        <v>87986.93</v>
      </c>
      <c r="I15" s="14">
        <f>I20+I25+I30+I35+I40+I45+I50+I55</f>
        <v>91959.543579999983</v>
      </c>
      <c r="J15" s="14">
        <f>J20+J25+J30+J35+J40+J45+J50+J55</f>
        <v>98333.724000000002</v>
      </c>
      <c r="K15" s="70">
        <f t="shared" si="7"/>
        <v>100693.99799999999</v>
      </c>
      <c r="L15" s="70">
        <f t="shared" ref="L15" si="8">L20+L25+L30+L35+L40+L45+L50</f>
        <v>105937.62899999999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7" customFormat="1" ht="21.75" customHeight="1">
      <c r="A16" s="106"/>
      <c r="B16" s="97"/>
      <c r="C16" s="106"/>
      <c r="D16" s="97"/>
      <c r="E16" s="29" t="s">
        <v>59</v>
      </c>
      <c r="F16" s="13">
        <f t="shared" si="0"/>
        <v>0</v>
      </c>
      <c r="G16" s="14">
        <f t="shared" ref="G16:K16" si="9">G21+G26+G31+G36+G41+G46+G51</f>
        <v>0</v>
      </c>
      <c r="H16" s="14">
        <f t="shared" si="9"/>
        <v>0</v>
      </c>
      <c r="I16" s="14">
        <f t="shared" si="9"/>
        <v>0</v>
      </c>
      <c r="J16" s="14">
        <f t="shared" si="9"/>
        <v>0</v>
      </c>
      <c r="K16" s="74">
        <f t="shared" si="9"/>
        <v>0</v>
      </c>
      <c r="L16" s="74">
        <f t="shared" ref="L16" si="10">L21+L26+L31+L36+L41+L46+L51</f>
        <v>0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43"/>
      <c r="AS16" s="44"/>
      <c r="AT16" s="44"/>
      <c r="AU16" s="44"/>
      <c r="AV16" s="44"/>
      <c r="AW16" s="44"/>
      <c r="AX16" s="44"/>
      <c r="AY16" s="44"/>
      <c r="AZ16" s="45"/>
      <c r="BA16" s="46"/>
    </row>
    <row r="17" spans="1:53" s="47" customFormat="1" ht="21.75" customHeight="1">
      <c r="A17" s="95" t="s">
        <v>60</v>
      </c>
      <c r="B17" s="119" t="s">
        <v>115</v>
      </c>
      <c r="C17" s="104" t="s">
        <v>156</v>
      </c>
      <c r="D17" s="95" t="s">
        <v>165</v>
      </c>
      <c r="E17" s="25" t="s">
        <v>47</v>
      </c>
      <c r="F17" s="13">
        <f t="shared" ref="F17:F21" si="11">G17+H17+I17+J17+K17+L17</f>
        <v>2209.34</v>
      </c>
      <c r="G17" s="14">
        <f t="shared" ref="G17:I17" si="12">G18+G19+G20+G21</f>
        <v>443.25</v>
      </c>
      <c r="H17" s="14">
        <f t="shared" si="12"/>
        <v>1281.3399999999999</v>
      </c>
      <c r="I17" s="14">
        <f t="shared" si="12"/>
        <v>0</v>
      </c>
      <c r="J17" s="14">
        <f t="shared" ref="J17:K17" si="13">J18+J19+J20+J21</f>
        <v>484.75</v>
      </c>
      <c r="K17" s="74">
        <f t="shared" si="13"/>
        <v>0</v>
      </c>
      <c r="L17" s="74">
        <f t="shared" ref="L17" si="14">L18+L19+L20+L21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>
      <c r="A18" s="96"/>
      <c r="B18" s="120"/>
      <c r="C18" s="105"/>
      <c r="D18" s="96"/>
      <c r="E18" s="25" t="s">
        <v>56</v>
      </c>
      <c r="F18" s="13">
        <f t="shared" si="11"/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1.75" customHeight="1">
      <c r="A19" s="96"/>
      <c r="B19" s="120"/>
      <c r="C19" s="105"/>
      <c r="D19" s="96"/>
      <c r="E19" s="25" t="s">
        <v>57</v>
      </c>
      <c r="F19" s="13">
        <f t="shared" si="11"/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1.75" customHeight="1">
      <c r="A20" s="96"/>
      <c r="B20" s="120"/>
      <c r="C20" s="105"/>
      <c r="D20" s="96"/>
      <c r="E20" s="18" t="s">
        <v>58</v>
      </c>
      <c r="F20" s="13">
        <f t="shared" si="11"/>
        <v>2209.34</v>
      </c>
      <c r="G20" s="27">
        <v>443.25</v>
      </c>
      <c r="H20" s="17">
        <v>1281.3399999999999</v>
      </c>
      <c r="I20" s="16">
        <v>0</v>
      </c>
      <c r="J20" s="16">
        <v>484.75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21.75" customHeight="1">
      <c r="A21" s="97"/>
      <c r="B21" s="121"/>
      <c r="C21" s="106"/>
      <c r="D21" s="97"/>
      <c r="E21" s="29" t="s">
        <v>59</v>
      </c>
      <c r="F21" s="13">
        <f t="shared" si="11"/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21.75" customHeight="1">
      <c r="A22" s="95" t="s">
        <v>61</v>
      </c>
      <c r="B22" s="119" t="s">
        <v>126</v>
      </c>
      <c r="C22" s="104" t="s">
        <v>107</v>
      </c>
      <c r="D22" s="95" t="s">
        <v>166</v>
      </c>
      <c r="E22" s="25" t="s">
        <v>47</v>
      </c>
      <c r="F22" s="13">
        <f t="shared" ref="F22:F26" si="15">G22+H22+I22+J22+K22+L22</f>
        <v>7695.1120000000001</v>
      </c>
      <c r="G22" s="14">
        <f t="shared" ref="G22:I22" si="16">G23+G24+G25+G26</f>
        <v>3124</v>
      </c>
      <c r="H22" s="14">
        <f t="shared" si="16"/>
        <v>4313.3779999999997</v>
      </c>
      <c r="I22" s="14">
        <f t="shared" si="16"/>
        <v>171</v>
      </c>
      <c r="J22" s="14">
        <f t="shared" ref="J22:L22" si="17">J23+J24+J25+J26</f>
        <v>86.733999999999995</v>
      </c>
      <c r="K22" s="74">
        <f t="shared" si="17"/>
        <v>0</v>
      </c>
      <c r="L22" s="74">
        <f t="shared" si="17"/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>
      <c r="A23" s="96"/>
      <c r="B23" s="120"/>
      <c r="C23" s="105"/>
      <c r="D23" s="96"/>
      <c r="E23" s="25" t="s">
        <v>56</v>
      </c>
      <c r="F23" s="13">
        <f t="shared" si="15"/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>
      <c r="A24" s="96"/>
      <c r="B24" s="120"/>
      <c r="C24" s="105"/>
      <c r="D24" s="96"/>
      <c r="E24" s="25" t="s">
        <v>57</v>
      </c>
      <c r="F24" s="13">
        <f t="shared" si="15"/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1.75" customHeight="1">
      <c r="A25" s="96"/>
      <c r="B25" s="120"/>
      <c r="C25" s="105"/>
      <c r="D25" s="96"/>
      <c r="E25" s="18" t="s">
        <v>58</v>
      </c>
      <c r="F25" s="13">
        <f t="shared" si="15"/>
        <v>7695.1120000000001</v>
      </c>
      <c r="G25" s="17">
        <v>3124</v>
      </c>
      <c r="H25" s="17">
        <v>4313.3779999999997</v>
      </c>
      <c r="I25" s="16">
        <v>171</v>
      </c>
      <c r="J25" s="16">
        <v>86.733999999999995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1.75" customHeight="1">
      <c r="A26" s="97"/>
      <c r="B26" s="121"/>
      <c r="C26" s="106"/>
      <c r="D26" s="97"/>
      <c r="E26" s="29" t="s">
        <v>59</v>
      </c>
      <c r="F26" s="13">
        <f t="shared" si="15"/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2" customFormat="1" ht="21.75" customHeight="1">
      <c r="A27" s="95" t="s">
        <v>62</v>
      </c>
      <c r="B27" s="119" t="s">
        <v>125</v>
      </c>
      <c r="C27" s="104" t="s">
        <v>157</v>
      </c>
      <c r="D27" s="95" t="s">
        <v>167</v>
      </c>
      <c r="E27" s="25" t="s">
        <v>47</v>
      </c>
      <c r="F27" s="13">
        <f t="shared" ref="F27:F31" si="18">G27+H27+I27+J27+K27+L27</f>
        <v>26757.886000000002</v>
      </c>
      <c r="G27" s="14">
        <f t="shared" ref="G27:I27" si="19">G28+G29+G30+G31</f>
        <v>3457.873</v>
      </c>
      <c r="H27" s="14">
        <f t="shared" si="19"/>
        <v>3701.5279999999998</v>
      </c>
      <c r="I27" s="14">
        <f t="shared" si="19"/>
        <v>4437.5780000000004</v>
      </c>
      <c r="J27" s="14">
        <f t="shared" ref="J27:L27" si="20">J28+J29+J30+J31</f>
        <v>4943.6710000000003</v>
      </c>
      <c r="K27" s="70">
        <f t="shared" si="20"/>
        <v>4958.2719999999999</v>
      </c>
      <c r="L27" s="70">
        <f t="shared" si="20"/>
        <v>5258.9639999999999</v>
      </c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8"/>
      <c r="AS27" s="39"/>
      <c r="AT27" s="39"/>
      <c r="AU27" s="39"/>
      <c r="AV27" s="39"/>
      <c r="AW27" s="39"/>
      <c r="AX27" s="39"/>
      <c r="AY27" s="39"/>
      <c r="AZ27" s="40"/>
      <c r="BA27" s="41"/>
    </row>
    <row r="28" spans="1:53" s="42" customFormat="1" ht="21.75" customHeight="1">
      <c r="A28" s="96"/>
      <c r="B28" s="120"/>
      <c r="C28" s="105"/>
      <c r="D28" s="96"/>
      <c r="E28" s="25" t="s">
        <v>56</v>
      </c>
      <c r="F28" s="13">
        <f t="shared" si="18"/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8"/>
      <c r="AS28" s="39"/>
      <c r="AT28" s="39"/>
      <c r="AU28" s="39"/>
      <c r="AV28" s="39"/>
      <c r="AW28" s="39"/>
      <c r="AX28" s="39"/>
      <c r="AY28" s="39"/>
      <c r="AZ28" s="40"/>
      <c r="BA28" s="41"/>
    </row>
    <row r="29" spans="1:53" s="42" customFormat="1" ht="21.75" customHeight="1">
      <c r="A29" s="96"/>
      <c r="B29" s="120"/>
      <c r="C29" s="105"/>
      <c r="D29" s="96"/>
      <c r="E29" s="25" t="s">
        <v>57</v>
      </c>
      <c r="F29" s="13">
        <f t="shared" si="18"/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8"/>
      <c r="AS29" s="39"/>
      <c r="AT29" s="39"/>
      <c r="AU29" s="39"/>
      <c r="AV29" s="39"/>
      <c r="AW29" s="39"/>
      <c r="AX29" s="39"/>
      <c r="AY29" s="39"/>
      <c r="AZ29" s="40"/>
      <c r="BA29" s="41"/>
    </row>
    <row r="30" spans="1:53" s="42" customFormat="1" ht="21.75" customHeight="1">
      <c r="A30" s="96"/>
      <c r="B30" s="120"/>
      <c r="C30" s="105"/>
      <c r="D30" s="96"/>
      <c r="E30" s="18" t="s">
        <v>58</v>
      </c>
      <c r="F30" s="13">
        <f t="shared" si="18"/>
        <v>26757.886000000002</v>
      </c>
      <c r="G30" s="17">
        <v>3457.873</v>
      </c>
      <c r="H30" s="17">
        <f>3701.528</f>
        <v>3701.5279999999998</v>
      </c>
      <c r="I30" s="16">
        <v>4437.5780000000004</v>
      </c>
      <c r="J30" s="16">
        <v>4943.6710000000003</v>
      </c>
      <c r="K30" s="16">
        <v>4958.2719999999999</v>
      </c>
      <c r="L30" s="16">
        <v>5258.9639999999999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7" customFormat="1" ht="21.75" customHeight="1">
      <c r="A31" s="97"/>
      <c r="B31" s="121"/>
      <c r="C31" s="106"/>
      <c r="D31" s="97"/>
      <c r="E31" s="29" t="s">
        <v>59</v>
      </c>
      <c r="F31" s="13">
        <f t="shared" si="18"/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43"/>
      <c r="AS31" s="44"/>
      <c r="AT31" s="44"/>
      <c r="AU31" s="44"/>
      <c r="AV31" s="44"/>
      <c r="AW31" s="44"/>
      <c r="AX31" s="44"/>
      <c r="AY31" s="44"/>
      <c r="AZ31" s="45"/>
      <c r="BA31" s="46"/>
    </row>
    <row r="32" spans="1:53" s="42" customFormat="1" ht="21.75" customHeight="1">
      <c r="A32" s="95" t="s">
        <v>63</v>
      </c>
      <c r="B32" s="119" t="s">
        <v>116</v>
      </c>
      <c r="C32" s="104" t="s">
        <v>158</v>
      </c>
      <c r="D32" s="95" t="s">
        <v>168</v>
      </c>
      <c r="E32" s="25" t="s">
        <v>47</v>
      </c>
      <c r="F32" s="13">
        <f t="shared" ref="F32:F36" si="21">G32+H32+I32+J32+K32+L32</f>
        <v>379018.81299999997</v>
      </c>
      <c r="G32" s="14">
        <f t="shared" ref="G32:I32" si="22">G33+G34+G35+G36</f>
        <v>54060.3</v>
      </c>
      <c r="H32" s="14">
        <f t="shared" si="22"/>
        <v>55698.098999999995</v>
      </c>
      <c r="I32" s="14">
        <f t="shared" si="22"/>
        <v>62819.381999999998</v>
      </c>
      <c r="J32" s="14">
        <f t="shared" ref="J32:L32" si="23">J33+J34+J35+J36</f>
        <v>66172.394</v>
      </c>
      <c r="K32" s="70">
        <f t="shared" si="23"/>
        <v>68438.255999999994</v>
      </c>
      <c r="L32" s="70">
        <f t="shared" si="23"/>
        <v>71830.381999999998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>
      <c r="A33" s="96"/>
      <c r="B33" s="120"/>
      <c r="C33" s="105"/>
      <c r="D33" s="96"/>
      <c r="E33" s="25" t="s">
        <v>56</v>
      </c>
      <c r="F33" s="13">
        <f t="shared" si="21"/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2" customFormat="1" ht="21.75" customHeight="1">
      <c r="A34" s="96"/>
      <c r="B34" s="120"/>
      <c r="C34" s="105"/>
      <c r="D34" s="96"/>
      <c r="E34" s="25" t="s">
        <v>57</v>
      </c>
      <c r="F34" s="13">
        <f t="shared" si="21"/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8"/>
      <c r="AS34" s="39"/>
      <c r="AT34" s="39"/>
      <c r="AU34" s="39"/>
      <c r="AV34" s="39"/>
      <c r="AW34" s="39"/>
      <c r="AX34" s="39"/>
      <c r="AY34" s="39"/>
      <c r="AZ34" s="40"/>
      <c r="BA34" s="41"/>
    </row>
    <row r="35" spans="1:53" s="42" customFormat="1" ht="21.75" customHeight="1">
      <c r="A35" s="96"/>
      <c r="B35" s="120"/>
      <c r="C35" s="105"/>
      <c r="D35" s="96"/>
      <c r="E35" s="25" t="s">
        <v>58</v>
      </c>
      <c r="F35" s="13">
        <f t="shared" si="21"/>
        <v>379018.81299999997</v>
      </c>
      <c r="G35" s="17">
        <v>54060.3</v>
      </c>
      <c r="H35" s="17">
        <f>56846.026-998.815-149.112</f>
        <v>55698.098999999995</v>
      </c>
      <c r="I35" s="17">
        <f>62819.382</f>
        <v>62819.381999999998</v>
      </c>
      <c r="J35" s="16">
        <v>66172.394</v>
      </c>
      <c r="K35" s="16">
        <v>68438.255999999994</v>
      </c>
      <c r="L35" s="16">
        <v>71830.381999999998</v>
      </c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8"/>
      <c r="AS35" s="39"/>
      <c r="AT35" s="39"/>
      <c r="AU35" s="39"/>
      <c r="AV35" s="39"/>
      <c r="AW35" s="39"/>
      <c r="AX35" s="39"/>
      <c r="AY35" s="39"/>
      <c r="AZ35" s="40"/>
      <c r="BA35" s="41"/>
    </row>
    <row r="36" spans="1:53" s="53" customFormat="1" ht="21.75" customHeight="1">
      <c r="A36" s="97"/>
      <c r="B36" s="121"/>
      <c r="C36" s="106"/>
      <c r="D36" s="97"/>
      <c r="E36" s="25" t="s">
        <v>59</v>
      </c>
      <c r="F36" s="13">
        <f t="shared" si="21"/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9"/>
      <c r="AS36" s="50"/>
      <c r="AT36" s="50"/>
      <c r="AU36" s="50"/>
      <c r="AV36" s="50"/>
      <c r="AW36" s="50"/>
      <c r="AX36" s="50"/>
      <c r="AY36" s="50"/>
      <c r="AZ36" s="51"/>
      <c r="BA36" s="52"/>
    </row>
    <row r="37" spans="1:53" s="42" customFormat="1" ht="21.75" customHeight="1">
      <c r="A37" s="95" t="s">
        <v>75</v>
      </c>
      <c r="B37" s="119" t="s">
        <v>117</v>
      </c>
      <c r="C37" s="104" t="s">
        <v>159</v>
      </c>
      <c r="D37" s="95" t="s">
        <v>169</v>
      </c>
      <c r="E37" s="25" t="s">
        <v>47</v>
      </c>
      <c r="F37" s="13">
        <f t="shared" ref="F37:F41" si="24">G37+H37+I37+J37+K37+L37</f>
        <v>92514.800999999992</v>
      </c>
      <c r="G37" s="14">
        <f t="shared" ref="G37:I37" si="25">G38+G39+G40+G41</f>
        <v>13476.234</v>
      </c>
      <c r="H37" s="14">
        <f t="shared" si="25"/>
        <v>14031.442999999999</v>
      </c>
      <c r="I37" s="14">
        <f t="shared" si="25"/>
        <v>14843.402</v>
      </c>
      <c r="J37" s="14">
        <f t="shared" ref="J37:L37" si="26">J38+J39+J40+J41</f>
        <v>16070.909</v>
      </c>
      <c r="K37" s="70">
        <f t="shared" si="26"/>
        <v>16555.825000000001</v>
      </c>
      <c r="L37" s="70">
        <f t="shared" si="26"/>
        <v>17536.988000000001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1.75" customHeight="1">
      <c r="A38" s="96"/>
      <c r="B38" s="120"/>
      <c r="C38" s="105"/>
      <c r="D38" s="96"/>
      <c r="E38" s="25" t="s">
        <v>56</v>
      </c>
      <c r="F38" s="13">
        <f t="shared" si="24"/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>
      <c r="A39" s="96"/>
      <c r="B39" s="120"/>
      <c r="C39" s="105"/>
      <c r="D39" s="96"/>
      <c r="E39" s="25" t="s">
        <v>57</v>
      </c>
      <c r="F39" s="13">
        <f t="shared" si="24"/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42" customFormat="1" ht="21.75" customHeight="1">
      <c r="A40" s="96"/>
      <c r="B40" s="120"/>
      <c r="C40" s="105"/>
      <c r="D40" s="96"/>
      <c r="E40" s="25" t="s">
        <v>58</v>
      </c>
      <c r="F40" s="13">
        <f t="shared" si="24"/>
        <v>92514.800999999992</v>
      </c>
      <c r="G40" s="17">
        <v>13476.234</v>
      </c>
      <c r="H40" s="17">
        <v>14031.442999999999</v>
      </c>
      <c r="I40" s="16">
        <v>14843.402</v>
      </c>
      <c r="J40" s="16">
        <v>16070.909</v>
      </c>
      <c r="K40" s="16">
        <v>16555.825000000001</v>
      </c>
      <c r="L40" s="16">
        <v>17536.988000000001</v>
      </c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8"/>
      <c r="AS40" s="39"/>
      <c r="AT40" s="39"/>
      <c r="AU40" s="39"/>
      <c r="AV40" s="39"/>
      <c r="AW40" s="39"/>
      <c r="AX40" s="39"/>
      <c r="AY40" s="39"/>
      <c r="AZ40" s="40"/>
      <c r="BA40" s="41"/>
    </row>
    <row r="41" spans="1:53" s="53" customFormat="1" ht="21.75" customHeight="1">
      <c r="A41" s="97"/>
      <c r="B41" s="121"/>
      <c r="C41" s="106"/>
      <c r="D41" s="97"/>
      <c r="E41" s="25" t="s">
        <v>59</v>
      </c>
      <c r="F41" s="13">
        <f t="shared" si="24"/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9"/>
      <c r="AS41" s="50"/>
      <c r="AT41" s="50"/>
      <c r="AU41" s="50"/>
      <c r="AV41" s="50"/>
      <c r="AW41" s="50"/>
      <c r="AX41" s="50"/>
      <c r="AY41" s="50"/>
      <c r="AZ41" s="51"/>
      <c r="BA41" s="52"/>
    </row>
    <row r="42" spans="1:53" s="42" customFormat="1" ht="21.75" customHeight="1">
      <c r="A42" s="95" t="s">
        <v>100</v>
      </c>
      <c r="B42" s="119" t="s">
        <v>118</v>
      </c>
      <c r="C42" s="104" t="s">
        <v>160</v>
      </c>
      <c r="D42" s="95" t="s">
        <v>170</v>
      </c>
      <c r="E42" s="25" t="s">
        <v>47</v>
      </c>
      <c r="F42" s="13">
        <f t="shared" ref="F42:F46" si="27">G42+H42+I42+J42+K42+L42</f>
        <v>59822.281999999992</v>
      </c>
      <c r="G42" s="14">
        <f t="shared" ref="G42:I42" si="28">G43+G44+G45+G46</f>
        <v>8545.7039999999997</v>
      </c>
      <c r="H42" s="14">
        <f t="shared" si="28"/>
        <v>8961.1419999999998</v>
      </c>
      <c r="I42" s="14">
        <f t="shared" si="28"/>
        <v>9687.23</v>
      </c>
      <c r="J42" s="14">
        <f t="shared" ref="J42:L42" si="29">J43+J44+J45+J46</f>
        <v>10575.266</v>
      </c>
      <c r="K42" s="70">
        <f t="shared" si="29"/>
        <v>10741.645</v>
      </c>
      <c r="L42" s="70">
        <f t="shared" si="29"/>
        <v>11311.295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1.75" customHeight="1">
      <c r="A43" s="96"/>
      <c r="B43" s="120"/>
      <c r="C43" s="105"/>
      <c r="D43" s="96"/>
      <c r="E43" s="25" t="s">
        <v>56</v>
      </c>
      <c r="F43" s="13">
        <f t="shared" si="27"/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1.75" customHeight="1">
      <c r="A44" s="96"/>
      <c r="B44" s="120"/>
      <c r="C44" s="105"/>
      <c r="D44" s="96"/>
      <c r="E44" s="25" t="s">
        <v>57</v>
      </c>
      <c r="F44" s="13">
        <f t="shared" si="27"/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>
      <c r="A45" s="96"/>
      <c r="B45" s="120"/>
      <c r="C45" s="105"/>
      <c r="D45" s="96"/>
      <c r="E45" s="25" t="s">
        <v>58</v>
      </c>
      <c r="F45" s="13">
        <f t="shared" si="27"/>
        <v>59822.281999999992</v>
      </c>
      <c r="G45" s="17">
        <v>8545.7039999999997</v>
      </c>
      <c r="H45" s="17">
        <v>8961.1419999999998</v>
      </c>
      <c r="I45" s="17">
        <v>9687.23</v>
      </c>
      <c r="J45" s="16">
        <v>10575.266</v>
      </c>
      <c r="K45" s="16">
        <v>10741.645</v>
      </c>
      <c r="L45" s="16">
        <v>11311.295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53" customFormat="1" ht="21.75" customHeight="1">
      <c r="A46" s="97"/>
      <c r="B46" s="121"/>
      <c r="C46" s="106"/>
      <c r="D46" s="97"/>
      <c r="E46" s="25" t="s">
        <v>59</v>
      </c>
      <c r="F46" s="13">
        <f t="shared" si="27"/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9"/>
      <c r="AS46" s="50"/>
      <c r="AT46" s="50"/>
      <c r="AU46" s="50"/>
      <c r="AV46" s="50"/>
      <c r="AW46" s="50"/>
      <c r="AX46" s="50"/>
      <c r="AY46" s="50"/>
      <c r="AZ46" s="51"/>
      <c r="BA46" s="52"/>
    </row>
    <row r="47" spans="1:53" s="42" customFormat="1" ht="21.75" customHeight="1">
      <c r="A47" s="95" t="s">
        <v>104</v>
      </c>
      <c r="B47" s="119" t="s">
        <v>92</v>
      </c>
      <c r="C47" s="104" t="s">
        <v>160</v>
      </c>
      <c r="D47" s="95" t="s">
        <v>169</v>
      </c>
      <c r="E47" s="25" t="s">
        <v>47</v>
      </c>
      <c r="F47" s="13">
        <f t="shared" ref="F47:F52" si="30">G47+H47+I47+J47+K47+L47</f>
        <v>679.88710000000003</v>
      </c>
      <c r="G47" s="14">
        <f t="shared" ref="G47:I47" si="31">G48+G49+G50+G51</f>
        <v>122.6371</v>
      </c>
      <c r="H47" s="14">
        <f t="shared" si="31"/>
        <v>116.25</v>
      </c>
      <c r="I47" s="14">
        <f t="shared" si="31"/>
        <v>117</v>
      </c>
      <c r="J47" s="14">
        <f t="shared" ref="J47:L47" si="32">J48+J49+J50+J51</f>
        <v>108</v>
      </c>
      <c r="K47" s="70">
        <f t="shared" si="32"/>
        <v>108</v>
      </c>
      <c r="L47" s="70">
        <f t="shared" si="32"/>
        <v>108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8"/>
      <c r="AS47" s="39"/>
      <c r="AT47" s="39"/>
      <c r="AU47" s="39"/>
      <c r="AV47" s="39"/>
      <c r="AW47" s="39"/>
      <c r="AX47" s="39"/>
      <c r="AY47" s="39"/>
      <c r="AZ47" s="40"/>
      <c r="BA47" s="41"/>
    </row>
    <row r="48" spans="1:53" s="42" customFormat="1" ht="21.75" customHeight="1">
      <c r="A48" s="96"/>
      <c r="B48" s="120"/>
      <c r="C48" s="105"/>
      <c r="D48" s="96"/>
      <c r="E48" s="25" t="s">
        <v>56</v>
      </c>
      <c r="F48" s="13">
        <f t="shared" si="30"/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1.75" customHeight="1">
      <c r="A49" s="96"/>
      <c r="B49" s="120"/>
      <c r="C49" s="105"/>
      <c r="D49" s="96"/>
      <c r="E49" s="25" t="s">
        <v>57</v>
      </c>
      <c r="F49" s="13">
        <f t="shared" si="30"/>
        <v>679.88710000000003</v>
      </c>
      <c r="G49" s="17">
        <v>122.6371</v>
      </c>
      <c r="H49" s="17">
        <v>116.25</v>
      </c>
      <c r="I49" s="76">
        <v>117</v>
      </c>
      <c r="J49" s="16">
        <v>108</v>
      </c>
      <c r="K49" s="16">
        <v>108</v>
      </c>
      <c r="L49" s="16">
        <v>108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1.75" customHeight="1">
      <c r="A50" s="96"/>
      <c r="B50" s="120"/>
      <c r="C50" s="105"/>
      <c r="D50" s="96"/>
      <c r="E50" s="25" t="s">
        <v>58</v>
      </c>
      <c r="F50" s="13">
        <f t="shared" si="30"/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53" customFormat="1" ht="21.75" customHeight="1">
      <c r="A51" s="97"/>
      <c r="B51" s="121"/>
      <c r="C51" s="106"/>
      <c r="D51" s="97"/>
      <c r="E51" s="25" t="s">
        <v>59</v>
      </c>
      <c r="F51" s="13">
        <f t="shared" si="30"/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9"/>
      <c r="AS51" s="50"/>
      <c r="AT51" s="50"/>
      <c r="AU51" s="50"/>
      <c r="AV51" s="50"/>
      <c r="AW51" s="50"/>
      <c r="AX51" s="50"/>
      <c r="AY51" s="50"/>
      <c r="AZ51" s="51"/>
      <c r="BA51" s="52"/>
    </row>
    <row r="52" spans="1:53" s="42" customFormat="1" ht="21.75" customHeight="1">
      <c r="A52" s="95" t="s">
        <v>134</v>
      </c>
      <c r="B52" s="119" t="s">
        <v>136</v>
      </c>
      <c r="C52" s="114">
        <v>2023</v>
      </c>
      <c r="D52" s="109" t="s">
        <v>87</v>
      </c>
      <c r="E52" s="25" t="s">
        <v>47</v>
      </c>
      <c r="F52" s="13">
        <f t="shared" si="30"/>
        <v>951.58316000000002</v>
      </c>
      <c r="G52" s="14">
        <f t="shared" ref="G52:L52" si="33">G53+G54+G55+G56</f>
        <v>0</v>
      </c>
      <c r="H52" s="14">
        <f t="shared" si="33"/>
        <v>0</v>
      </c>
      <c r="I52" s="14">
        <f t="shared" si="33"/>
        <v>951.58316000000002</v>
      </c>
      <c r="J52" s="14">
        <f t="shared" si="33"/>
        <v>0</v>
      </c>
      <c r="K52" s="14">
        <f t="shared" si="33"/>
        <v>0</v>
      </c>
      <c r="L52" s="14">
        <f t="shared" si="33"/>
        <v>0</v>
      </c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8"/>
      <c r="AS52" s="39"/>
      <c r="AT52" s="39"/>
      <c r="AU52" s="39"/>
      <c r="AV52" s="39"/>
      <c r="AW52" s="39"/>
      <c r="AX52" s="39"/>
      <c r="AY52" s="39"/>
      <c r="AZ52" s="40"/>
      <c r="BA52" s="41"/>
    </row>
    <row r="53" spans="1:53" s="42" customFormat="1" ht="21.75" customHeight="1">
      <c r="A53" s="96"/>
      <c r="B53" s="120"/>
      <c r="C53" s="115"/>
      <c r="D53" s="110"/>
      <c r="E53" s="25" t="s">
        <v>56</v>
      </c>
      <c r="F53" s="13">
        <f t="shared" ref="F53:F61" si="34">G53+H53+I53+J53+K53+L53</f>
        <v>903.1</v>
      </c>
      <c r="G53" s="16">
        <v>0</v>
      </c>
      <c r="H53" s="16">
        <v>0</v>
      </c>
      <c r="I53" s="75">
        <v>903.1</v>
      </c>
      <c r="J53" s="16">
        <v>0</v>
      </c>
      <c r="K53" s="16">
        <v>0</v>
      </c>
      <c r="L53" s="16">
        <v>0</v>
      </c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8"/>
      <c r="AS53" s="39"/>
      <c r="AT53" s="39"/>
      <c r="AU53" s="39"/>
      <c r="AV53" s="39"/>
      <c r="AW53" s="39"/>
      <c r="AX53" s="39"/>
      <c r="AY53" s="39"/>
      <c r="AZ53" s="40"/>
      <c r="BA53" s="41"/>
    </row>
    <row r="54" spans="1:53" s="42" customFormat="1" ht="21.75" customHeight="1">
      <c r="A54" s="96"/>
      <c r="B54" s="120"/>
      <c r="C54" s="115"/>
      <c r="D54" s="110"/>
      <c r="E54" s="25" t="s">
        <v>57</v>
      </c>
      <c r="F54" s="13">
        <f t="shared" si="34"/>
        <v>47.531579999999998</v>
      </c>
      <c r="G54" s="17"/>
      <c r="H54" s="16"/>
      <c r="I54" s="75">
        <v>47.531579999999998</v>
      </c>
      <c r="J54" s="30"/>
      <c r="K54" s="30"/>
      <c r="L54" s="30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1.75" customHeight="1">
      <c r="A55" s="96"/>
      <c r="B55" s="120"/>
      <c r="C55" s="115"/>
      <c r="D55" s="110"/>
      <c r="E55" s="25" t="s">
        <v>58</v>
      </c>
      <c r="F55" s="13">
        <f t="shared" si="34"/>
        <v>0.95157999999999998</v>
      </c>
      <c r="G55" s="17">
        <v>0</v>
      </c>
      <c r="H55" s="17">
        <v>0</v>
      </c>
      <c r="I55" s="27">
        <v>0.95157999999999998</v>
      </c>
      <c r="J55" s="17">
        <v>0</v>
      </c>
      <c r="K55" s="17">
        <v>0</v>
      </c>
      <c r="L55" s="17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53" customFormat="1" ht="78.75" customHeight="1">
      <c r="A56" s="97"/>
      <c r="B56" s="121"/>
      <c r="C56" s="116"/>
      <c r="D56" s="111"/>
      <c r="E56" s="25" t="s">
        <v>59</v>
      </c>
      <c r="F56" s="13">
        <f t="shared" si="34"/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9"/>
      <c r="AS56" s="50"/>
      <c r="AT56" s="50"/>
      <c r="AU56" s="50"/>
      <c r="AV56" s="50"/>
      <c r="AW56" s="50"/>
      <c r="AX56" s="50"/>
      <c r="AY56" s="50"/>
      <c r="AZ56" s="51"/>
      <c r="BA56" s="52"/>
    </row>
    <row r="57" spans="1:53" s="42" customFormat="1" ht="21.75" customHeight="1">
      <c r="A57" s="95" t="s">
        <v>64</v>
      </c>
      <c r="B57" s="95" t="s">
        <v>81</v>
      </c>
      <c r="C57" s="104" t="s">
        <v>161</v>
      </c>
      <c r="D57" s="109" t="s">
        <v>171</v>
      </c>
      <c r="E57" s="25" t="s">
        <v>47</v>
      </c>
      <c r="F57" s="13">
        <f t="shared" si="34"/>
        <v>1167.5999999999999</v>
      </c>
      <c r="G57" s="14">
        <f t="shared" ref="G57:K57" si="35">G62</f>
        <v>200</v>
      </c>
      <c r="H57" s="14">
        <f t="shared" si="35"/>
        <v>200</v>
      </c>
      <c r="I57" s="14">
        <f t="shared" si="35"/>
        <v>200</v>
      </c>
      <c r="J57" s="14">
        <f>J62</f>
        <v>283.8</v>
      </c>
      <c r="K57" s="74">
        <f t="shared" si="35"/>
        <v>0</v>
      </c>
      <c r="L57" s="74">
        <f t="shared" ref="L57" si="36">L62</f>
        <v>283.8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42" customFormat="1" ht="21.75" customHeight="1">
      <c r="A58" s="96"/>
      <c r="B58" s="96"/>
      <c r="C58" s="105"/>
      <c r="D58" s="110"/>
      <c r="E58" s="25" t="s">
        <v>56</v>
      </c>
      <c r="F58" s="13">
        <f t="shared" si="34"/>
        <v>0</v>
      </c>
      <c r="G58" s="14">
        <f t="shared" ref="G58:K61" si="37">G63</f>
        <v>0</v>
      </c>
      <c r="H58" s="14">
        <f t="shared" si="37"/>
        <v>0</v>
      </c>
      <c r="I58" s="14">
        <f t="shared" si="37"/>
        <v>0</v>
      </c>
      <c r="J58" s="14">
        <f t="shared" si="37"/>
        <v>0</v>
      </c>
      <c r="K58" s="74">
        <f t="shared" si="37"/>
        <v>0</v>
      </c>
      <c r="L58" s="74">
        <f t="shared" ref="L58" si="38">L63</f>
        <v>0</v>
      </c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8"/>
      <c r="AS58" s="39"/>
      <c r="AT58" s="39"/>
      <c r="AU58" s="39"/>
      <c r="AV58" s="39"/>
      <c r="AW58" s="39"/>
      <c r="AX58" s="39"/>
      <c r="AY58" s="39"/>
      <c r="AZ58" s="40"/>
      <c r="BA58" s="41"/>
    </row>
    <row r="59" spans="1:53" s="42" customFormat="1" ht="21.75" customHeight="1">
      <c r="A59" s="96"/>
      <c r="B59" s="96"/>
      <c r="C59" s="105"/>
      <c r="D59" s="110"/>
      <c r="E59" s="25" t="s">
        <v>57</v>
      </c>
      <c r="F59" s="13">
        <f t="shared" si="34"/>
        <v>0</v>
      </c>
      <c r="G59" s="14">
        <f t="shared" si="37"/>
        <v>0</v>
      </c>
      <c r="H59" s="14">
        <f t="shared" si="37"/>
        <v>0</v>
      </c>
      <c r="I59" s="14">
        <f t="shared" si="37"/>
        <v>0</v>
      </c>
      <c r="J59" s="14">
        <f t="shared" si="37"/>
        <v>0</v>
      </c>
      <c r="K59" s="74">
        <f t="shared" si="37"/>
        <v>0</v>
      </c>
      <c r="L59" s="74">
        <f t="shared" ref="L59" si="39">L64</f>
        <v>0</v>
      </c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8"/>
      <c r="AS59" s="39"/>
      <c r="AT59" s="39"/>
      <c r="AU59" s="39"/>
      <c r="AV59" s="39"/>
      <c r="AW59" s="39"/>
      <c r="AX59" s="39"/>
      <c r="AY59" s="39"/>
      <c r="AZ59" s="40"/>
      <c r="BA59" s="41"/>
    </row>
    <row r="60" spans="1:53" s="42" customFormat="1" ht="21.75" customHeight="1">
      <c r="A60" s="96"/>
      <c r="B60" s="96"/>
      <c r="C60" s="105"/>
      <c r="D60" s="110"/>
      <c r="E60" s="25" t="s">
        <v>58</v>
      </c>
      <c r="F60" s="13">
        <f t="shared" si="34"/>
        <v>1167.5999999999999</v>
      </c>
      <c r="G60" s="14">
        <f t="shared" si="37"/>
        <v>200</v>
      </c>
      <c r="H60" s="14">
        <f t="shared" si="37"/>
        <v>200</v>
      </c>
      <c r="I60" s="14">
        <f t="shared" si="37"/>
        <v>200</v>
      </c>
      <c r="J60" s="14">
        <f t="shared" si="37"/>
        <v>283.8</v>
      </c>
      <c r="K60" s="74">
        <f t="shared" si="37"/>
        <v>0</v>
      </c>
      <c r="L60" s="74">
        <f t="shared" ref="L60" si="40">L65</f>
        <v>283.8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58" customFormat="1" ht="21.75" customHeight="1">
      <c r="A61" s="97"/>
      <c r="B61" s="97"/>
      <c r="C61" s="106"/>
      <c r="D61" s="111"/>
      <c r="E61" s="25" t="s">
        <v>59</v>
      </c>
      <c r="F61" s="13">
        <f t="shared" si="34"/>
        <v>0</v>
      </c>
      <c r="G61" s="14">
        <f t="shared" si="37"/>
        <v>0</v>
      </c>
      <c r="H61" s="14">
        <f t="shared" si="37"/>
        <v>0</v>
      </c>
      <c r="I61" s="14">
        <f t="shared" si="37"/>
        <v>0</v>
      </c>
      <c r="J61" s="14">
        <f t="shared" si="37"/>
        <v>0</v>
      </c>
      <c r="K61" s="74">
        <f t="shared" si="37"/>
        <v>0</v>
      </c>
      <c r="L61" s="74">
        <f t="shared" ref="L61" si="41">L66</f>
        <v>0</v>
      </c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54"/>
      <c r="AS61" s="55"/>
      <c r="AT61" s="55"/>
      <c r="AU61" s="55"/>
      <c r="AV61" s="55"/>
      <c r="AW61" s="55"/>
      <c r="AX61" s="55"/>
      <c r="AY61" s="55"/>
      <c r="AZ61" s="56"/>
      <c r="BA61" s="57"/>
    </row>
    <row r="62" spans="1:53" s="42" customFormat="1" ht="21.75" customHeight="1">
      <c r="A62" s="95" t="s">
        <v>22</v>
      </c>
      <c r="B62" s="119" t="s">
        <v>111</v>
      </c>
      <c r="C62" s="104" t="s">
        <v>161</v>
      </c>
      <c r="D62" s="109" t="s">
        <v>171</v>
      </c>
      <c r="E62" s="25" t="s">
        <v>47</v>
      </c>
      <c r="F62" s="13">
        <f t="shared" ref="F62:F66" si="42">G62+H62+I62+J62+K62+L62</f>
        <v>1167.5999999999999</v>
      </c>
      <c r="G62" s="14">
        <f t="shared" ref="G62:L62" si="43">G63+G64+G65+G66</f>
        <v>200</v>
      </c>
      <c r="H62" s="14">
        <f t="shared" si="43"/>
        <v>200</v>
      </c>
      <c r="I62" s="14">
        <f t="shared" si="43"/>
        <v>200</v>
      </c>
      <c r="J62" s="14">
        <f t="shared" si="43"/>
        <v>283.8</v>
      </c>
      <c r="K62" s="74">
        <f t="shared" si="43"/>
        <v>0</v>
      </c>
      <c r="L62" s="74">
        <f t="shared" si="43"/>
        <v>283.8</v>
      </c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>
      <c r="A63" s="96"/>
      <c r="B63" s="120"/>
      <c r="C63" s="105"/>
      <c r="D63" s="110"/>
      <c r="E63" s="25" t="s">
        <v>56</v>
      </c>
      <c r="F63" s="13">
        <f t="shared" si="42"/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42" customFormat="1" ht="21.75" customHeight="1">
      <c r="A64" s="96"/>
      <c r="B64" s="120"/>
      <c r="C64" s="105"/>
      <c r="D64" s="110"/>
      <c r="E64" s="25" t="s">
        <v>57</v>
      </c>
      <c r="F64" s="13">
        <f t="shared" si="42"/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8"/>
      <c r="AS64" s="39"/>
      <c r="AT64" s="39"/>
      <c r="AU64" s="39"/>
      <c r="AV64" s="39"/>
      <c r="AW64" s="39"/>
      <c r="AX64" s="39"/>
      <c r="AY64" s="39"/>
      <c r="AZ64" s="40"/>
      <c r="BA64" s="41"/>
    </row>
    <row r="65" spans="1:53" s="42" customFormat="1" ht="21.75" customHeight="1">
      <c r="A65" s="96"/>
      <c r="B65" s="120"/>
      <c r="C65" s="105"/>
      <c r="D65" s="110"/>
      <c r="E65" s="25" t="s">
        <v>58</v>
      </c>
      <c r="F65" s="13">
        <f t="shared" si="42"/>
        <v>1167.5999999999999</v>
      </c>
      <c r="G65" s="17">
        <v>200</v>
      </c>
      <c r="H65" s="16">
        <v>200</v>
      </c>
      <c r="I65" s="16">
        <v>200</v>
      </c>
      <c r="J65" s="16">
        <v>283.8</v>
      </c>
      <c r="K65" s="16">
        <v>0</v>
      </c>
      <c r="L65" s="16">
        <v>283.8</v>
      </c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8"/>
      <c r="AS65" s="39"/>
      <c r="AT65" s="39"/>
      <c r="AU65" s="39"/>
      <c r="AV65" s="39"/>
      <c r="AW65" s="39"/>
      <c r="AX65" s="39"/>
      <c r="AY65" s="39"/>
      <c r="AZ65" s="40"/>
      <c r="BA65" s="41"/>
    </row>
    <row r="66" spans="1:53" s="58" customFormat="1" ht="30.75" customHeight="1">
      <c r="A66" s="97"/>
      <c r="B66" s="121"/>
      <c r="C66" s="106"/>
      <c r="D66" s="111"/>
      <c r="E66" s="25" t="s">
        <v>59</v>
      </c>
      <c r="F66" s="13">
        <f t="shared" si="42"/>
        <v>0</v>
      </c>
      <c r="G66" s="16">
        <v>0</v>
      </c>
      <c r="H66" s="15">
        <v>0</v>
      </c>
      <c r="I66" s="16">
        <v>0</v>
      </c>
      <c r="J66" s="16">
        <v>0</v>
      </c>
      <c r="K66" s="16">
        <v>0</v>
      </c>
      <c r="L66" s="16">
        <v>0</v>
      </c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54"/>
      <c r="AS66" s="55"/>
      <c r="AT66" s="55"/>
      <c r="AU66" s="55"/>
      <c r="AV66" s="55"/>
      <c r="AW66" s="55"/>
      <c r="AX66" s="55"/>
      <c r="AY66" s="55"/>
      <c r="AZ66" s="56"/>
      <c r="BA66" s="57"/>
    </row>
    <row r="67" spans="1:53" s="42" customFormat="1" ht="21.75" customHeight="1">
      <c r="A67" s="95" t="s">
        <v>65</v>
      </c>
      <c r="B67" s="95" t="s">
        <v>82</v>
      </c>
      <c r="C67" s="104" t="s">
        <v>155</v>
      </c>
      <c r="D67" s="95" t="s">
        <v>172</v>
      </c>
      <c r="E67" s="19" t="s">
        <v>47</v>
      </c>
      <c r="F67" s="13">
        <f t="shared" ref="F67:F71" si="44">G67+H67+I67+J67+K67+L67</f>
        <v>182395.17225</v>
      </c>
      <c r="G67" s="14">
        <f>G72+G77+G82+G87+G92</f>
        <v>22838.251</v>
      </c>
      <c r="H67" s="14">
        <f>H72+H77+H82+H87+H92</f>
        <v>25014.947349999999</v>
      </c>
      <c r="I67" s="14">
        <f>I72+I77+I82+I87+I92</f>
        <v>31798.6309</v>
      </c>
      <c r="J67" s="14">
        <f>J72+J77+J82+J87</f>
        <v>33395.115000000005</v>
      </c>
      <c r="K67" s="74">
        <f>K72+K77+K82+K87</f>
        <v>33589.608</v>
      </c>
      <c r="L67" s="74">
        <f>L72+L77+L82+L87</f>
        <v>35758.620000000003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21.75" customHeight="1">
      <c r="A68" s="96"/>
      <c r="B68" s="96"/>
      <c r="C68" s="105"/>
      <c r="D68" s="96"/>
      <c r="E68" s="19" t="s">
        <v>56</v>
      </c>
      <c r="F68" s="13">
        <f t="shared" si="44"/>
        <v>0</v>
      </c>
      <c r="G68" s="14">
        <f t="shared" ref="G68:K71" si="45">G78+G83+G88</f>
        <v>0</v>
      </c>
      <c r="H68" s="14">
        <f t="shared" si="45"/>
        <v>0</v>
      </c>
      <c r="I68" s="14">
        <f t="shared" si="45"/>
        <v>0</v>
      </c>
      <c r="J68" s="14">
        <f t="shared" si="45"/>
        <v>0</v>
      </c>
      <c r="K68" s="74">
        <f t="shared" si="45"/>
        <v>0</v>
      </c>
      <c r="L68" s="74">
        <f t="shared" ref="L68" si="46">L78+L83+L88</f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>
      <c r="A69" s="96"/>
      <c r="B69" s="96"/>
      <c r="C69" s="105"/>
      <c r="D69" s="96"/>
      <c r="E69" s="19" t="s">
        <v>57</v>
      </c>
      <c r="F69" s="13">
        <f t="shared" si="44"/>
        <v>0</v>
      </c>
      <c r="G69" s="14">
        <f t="shared" si="45"/>
        <v>0</v>
      </c>
      <c r="H69" s="14">
        <f t="shared" si="45"/>
        <v>0</v>
      </c>
      <c r="I69" s="14">
        <f t="shared" si="45"/>
        <v>0</v>
      </c>
      <c r="J69" s="14">
        <f t="shared" si="45"/>
        <v>0</v>
      </c>
      <c r="K69" s="74">
        <f t="shared" si="45"/>
        <v>0</v>
      </c>
      <c r="L69" s="74">
        <f t="shared" ref="L69" si="47">L79+L84+L89</f>
        <v>0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42" customFormat="1" ht="21.75" customHeight="1">
      <c r="A70" s="96"/>
      <c r="B70" s="96"/>
      <c r="C70" s="105"/>
      <c r="D70" s="96"/>
      <c r="E70" s="19" t="s">
        <v>58</v>
      </c>
      <c r="F70" s="13">
        <f t="shared" si="44"/>
        <v>182395.17225</v>
      </c>
      <c r="G70" s="14">
        <f>G75+G80+G85+G90</f>
        <v>22838.251</v>
      </c>
      <c r="H70" s="14">
        <f>H72+H77+H82+H87+H92</f>
        <v>25014.947349999999</v>
      </c>
      <c r="I70" s="14">
        <f>I75+I80+I85+I90+I95</f>
        <v>31798.6309</v>
      </c>
      <c r="J70" s="14">
        <f t="shared" ref="J70:K70" si="48">J75+J80+J85+J90</f>
        <v>33395.115000000005</v>
      </c>
      <c r="K70" s="74">
        <f t="shared" si="48"/>
        <v>33589.608</v>
      </c>
      <c r="L70" s="74">
        <f t="shared" ref="L70" si="49">L75+L80+L85+L90</f>
        <v>35758.620000000003</v>
      </c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8"/>
      <c r="AS70" s="39"/>
      <c r="AT70" s="39"/>
      <c r="AU70" s="39"/>
      <c r="AV70" s="39"/>
      <c r="AW70" s="39"/>
      <c r="AX70" s="39"/>
      <c r="AY70" s="39"/>
      <c r="AZ70" s="40"/>
      <c r="BA70" s="41"/>
    </row>
    <row r="71" spans="1:53" s="58" customFormat="1" ht="21.75" customHeight="1">
      <c r="A71" s="97"/>
      <c r="B71" s="97"/>
      <c r="C71" s="106"/>
      <c r="D71" s="96"/>
      <c r="E71" s="19" t="s">
        <v>59</v>
      </c>
      <c r="F71" s="13">
        <f t="shared" si="44"/>
        <v>0</v>
      </c>
      <c r="G71" s="14">
        <f t="shared" si="45"/>
        <v>0</v>
      </c>
      <c r="H71" s="14">
        <f t="shared" si="45"/>
        <v>0</v>
      </c>
      <c r="I71" s="14">
        <f t="shared" si="45"/>
        <v>0</v>
      </c>
      <c r="J71" s="14">
        <f t="shared" si="45"/>
        <v>0</v>
      </c>
      <c r="K71" s="74">
        <f t="shared" si="45"/>
        <v>0</v>
      </c>
      <c r="L71" s="74">
        <f t="shared" ref="L71" si="50">L81+L86+L91</f>
        <v>0</v>
      </c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54"/>
      <c r="AS71" s="55"/>
      <c r="AT71" s="55"/>
      <c r="AU71" s="55"/>
      <c r="AV71" s="55"/>
      <c r="AW71" s="55"/>
      <c r="AX71" s="55"/>
      <c r="AY71" s="55"/>
      <c r="AZ71" s="56"/>
      <c r="BA71" s="57"/>
    </row>
    <row r="72" spans="1:53" s="42" customFormat="1" ht="21.75" customHeight="1">
      <c r="A72" s="95" t="s">
        <v>66</v>
      </c>
      <c r="B72" s="119" t="s">
        <v>119</v>
      </c>
      <c r="C72" s="104" t="s">
        <v>107</v>
      </c>
      <c r="D72" s="125" t="s">
        <v>173</v>
      </c>
      <c r="E72" s="19" t="s">
        <v>47</v>
      </c>
      <c r="F72" s="13">
        <f t="shared" ref="F72:F76" si="51">G72+H72+I72+J72+K72+L72</f>
        <v>2948.4560000000001</v>
      </c>
      <c r="G72" s="14">
        <f>G73+G74+G75+G76</f>
        <v>338.09399999999999</v>
      </c>
      <c r="H72" s="14">
        <f t="shared" ref="H72:K72" si="52">H73+H74+H75+H76</f>
        <v>549.04200000000003</v>
      </c>
      <c r="I72" s="14">
        <f>I73+I74+I75+I76</f>
        <v>1750</v>
      </c>
      <c r="J72" s="14">
        <f t="shared" si="52"/>
        <v>311.32</v>
      </c>
      <c r="K72" s="74">
        <f t="shared" si="52"/>
        <v>0</v>
      </c>
      <c r="L72" s="74">
        <f t="shared" ref="L72" si="53">L73+L74+L75+L76</f>
        <v>0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1.75" customHeight="1">
      <c r="A73" s="96"/>
      <c r="B73" s="120"/>
      <c r="C73" s="105"/>
      <c r="D73" s="126"/>
      <c r="E73" s="19" t="s">
        <v>56</v>
      </c>
      <c r="F73" s="13">
        <f t="shared" si="51"/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1.75" customHeight="1">
      <c r="A74" s="96"/>
      <c r="B74" s="120"/>
      <c r="C74" s="105"/>
      <c r="D74" s="126"/>
      <c r="E74" s="19" t="s">
        <v>57</v>
      </c>
      <c r="F74" s="13">
        <f t="shared" si="51"/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>
      <c r="A75" s="96"/>
      <c r="B75" s="120"/>
      <c r="C75" s="105"/>
      <c r="D75" s="126"/>
      <c r="E75" s="19" t="s">
        <v>58</v>
      </c>
      <c r="F75" s="13">
        <f t="shared" si="51"/>
        <v>2948.4560000000001</v>
      </c>
      <c r="G75" s="17">
        <v>338.09399999999999</v>
      </c>
      <c r="H75" s="17">
        <v>549.04200000000003</v>
      </c>
      <c r="I75" s="16">
        <v>1750</v>
      </c>
      <c r="J75" s="16">
        <v>311.32</v>
      </c>
      <c r="K75" s="16">
        <v>0</v>
      </c>
      <c r="L75" s="16">
        <v>0</v>
      </c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58" customFormat="1" ht="21.75" customHeight="1">
      <c r="A76" s="97"/>
      <c r="B76" s="121"/>
      <c r="C76" s="106"/>
      <c r="D76" s="127"/>
      <c r="E76" s="19" t="s">
        <v>59</v>
      </c>
      <c r="F76" s="13">
        <f t="shared" si="51"/>
        <v>0</v>
      </c>
      <c r="G76" s="16">
        <v>0</v>
      </c>
      <c r="H76" s="15">
        <v>0</v>
      </c>
      <c r="I76" s="16">
        <v>0</v>
      </c>
      <c r="J76" s="16">
        <v>0</v>
      </c>
      <c r="K76" s="16">
        <v>0</v>
      </c>
      <c r="L76" s="16">
        <v>0</v>
      </c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54"/>
      <c r="AS76" s="55"/>
      <c r="AT76" s="55"/>
      <c r="AU76" s="55"/>
      <c r="AV76" s="55"/>
      <c r="AW76" s="55"/>
      <c r="AX76" s="55"/>
      <c r="AY76" s="55"/>
      <c r="AZ76" s="56"/>
      <c r="BA76" s="57"/>
    </row>
    <row r="77" spans="1:53" s="42" customFormat="1" ht="21.75" customHeight="1">
      <c r="A77" s="95" t="s">
        <v>2</v>
      </c>
      <c r="B77" s="119" t="s">
        <v>120</v>
      </c>
      <c r="C77" s="104" t="s">
        <v>155</v>
      </c>
      <c r="D77" s="125" t="s">
        <v>174</v>
      </c>
      <c r="E77" s="19" t="s">
        <v>47</v>
      </c>
      <c r="F77" s="13">
        <f t="shared" ref="F77:F81" si="54">G77+H77+I77+J77+K77+L77</f>
        <v>99052.001000000004</v>
      </c>
      <c r="G77" s="14">
        <f>G78+G79+G80+G81</f>
        <v>12486.252</v>
      </c>
      <c r="H77" s="14">
        <f t="shared" ref="H77:L77" si="55">H78+H79+H80+H81</f>
        <v>13447.621999999999</v>
      </c>
      <c r="I77" s="14">
        <f t="shared" si="55"/>
        <v>16217.248000000001</v>
      </c>
      <c r="J77" s="14">
        <f t="shared" si="55"/>
        <v>18457.231</v>
      </c>
      <c r="K77" s="74">
        <f t="shared" si="55"/>
        <v>18615.683000000001</v>
      </c>
      <c r="L77" s="74">
        <f t="shared" si="55"/>
        <v>19827.965</v>
      </c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8"/>
      <c r="AS77" s="39"/>
      <c r="AT77" s="39"/>
      <c r="AU77" s="39"/>
      <c r="AV77" s="39"/>
      <c r="AW77" s="39"/>
      <c r="AX77" s="39"/>
      <c r="AY77" s="39"/>
      <c r="AZ77" s="40"/>
      <c r="BA77" s="41"/>
    </row>
    <row r="78" spans="1:53" s="42" customFormat="1" ht="21.75" customHeight="1">
      <c r="A78" s="96"/>
      <c r="B78" s="120"/>
      <c r="C78" s="105"/>
      <c r="D78" s="126"/>
      <c r="E78" s="19" t="s">
        <v>56</v>
      </c>
      <c r="F78" s="13">
        <f t="shared" si="54"/>
        <v>0</v>
      </c>
      <c r="G78" s="16">
        <v>0</v>
      </c>
      <c r="H78" s="16">
        <v>0</v>
      </c>
      <c r="I78" s="16">
        <v>0</v>
      </c>
      <c r="J78" s="16">
        <v>0</v>
      </c>
      <c r="K78" s="73"/>
      <c r="L78" s="73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1.75" customHeight="1">
      <c r="A79" s="96"/>
      <c r="B79" s="120"/>
      <c r="C79" s="105"/>
      <c r="D79" s="126"/>
      <c r="E79" s="19" t="s">
        <v>57</v>
      </c>
      <c r="F79" s="13">
        <f t="shared" si="54"/>
        <v>0</v>
      </c>
      <c r="G79" s="16">
        <v>0</v>
      </c>
      <c r="H79" s="16">
        <v>0</v>
      </c>
      <c r="I79" s="16">
        <v>0</v>
      </c>
      <c r="J79" s="16">
        <v>0</v>
      </c>
      <c r="K79" s="73"/>
      <c r="L79" s="73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1.75" customHeight="1">
      <c r="A80" s="96"/>
      <c r="B80" s="120"/>
      <c r="C80" s="105"/>
      <c r="D80" s="126"/>
      <c r="E80" s="19" t="s">
        <v>58</v>
      </c>
      <c r="F80" s="13">
        <f t="shared" si="54"/>
        <v>99052.001000000004</v>
      </c>
      <c r="G80" s="17">
        <v>12486.252</v>
      </c>
      <c r="H80" s="17">
        <f>13200.514+137.108-141.215+251.215</f>
        <v>13447.621999999999</v>
      </c>
      <c r="I80" s="16">
        <f>16146.647+50+20.601</f>
        <v>16217.248000000001</v>
      </c>
      <c r="J80" s="16">
        <v>18457.231</v>
      </c>
      <c r="K80" s="16">
        <v>18615.683000000001</v>
      </c>
      <c r="L80" s="16">
        <v>19827.965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58" customFormat="1" ht="21.75" customHeight="1">
      <c r="A81" s="97"/>
      <c r="B81" s="121"/>
      <c r="C81" s="106"/>
      <c r="D81" s="127"/>
      <c r="E81" s="19" t="s">
        <v>59</v>
      </c>
      <c r="F81" s="13">
        <f t="shared" si="54"/>
        <v>0</v>
      </c>
      <c r="G81" s="16">
        <v>0</v>
      </c>
      <c r="H81" s="15">
        <v>0</v>
      </c>
      <c r="I81" s="16">
        <v>0</v>
      </c>
      <c r="J81" s="16">
        <v>0</v>
      </c>
      <c r="K81" s="73"/>
      <c r="L81" s="7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54"/>
      <c r="AS81" s="55"/>
      <c r="AT81" s="55"/>
      <c r="AU81" s="55"/>
      <c r="AV81" s="55"/>
      <c r="AW81" s="55"/>
      <c r="AX81" s="55"/>
      <c r="AY81" s="55"/>
      <c r="AZ81" s="56"/>
      <c r="BA81" s="57"/>
    </row>
    <row r="82" spans="1:53" s="42" customFormat="1" ht="21.75" customHeight="1">
      <c r="A82" s="95" t="s">
        <v>67</v>
      </c>
      <c r="B82" s="119" t="s">
        <v>121</v>
      </c>
      <c r="C82" s="104" t="s">
        <v>160</v>
      </c>
      <c r="D82" s="125" t="s">
        <v>175</v>
      </c>
      <c r="E82" s="19" t="s">
        <v>47</v>
      </c>
      <c r="F82" s="13">
        <f t="shared" ref="F82:F86" si="56">G82+H82+I82+J82+K82+L82</f>
        <v>38034.429000000004</v>
      </c>
      <c r="G82" s="14">
        <f t="shared" ref="G82:J82" si="57">G83+G84+G85+G86</f>
        <v>4884.8909999999996</v>
      </c>
      <c r="H82" s="14">
        <f t="shared" si="57"/>
        <v>5178.9229999999998</v>
      </c>
      <c r="I82" s="14">
        <f t="shared" si="57"/>
        <v>6397.915</v>
      </c>
      <c r="J82" s="14">
        <f t="shared" si="57"/>
        <v>6890.527</v>
      </c>
      <c r="K82" s="14">
        <f t="shared" ref="K82:L82" si="58">K83+K84+K85+K86</f>
        <v>7111.3950000000004</v>
      </c>
      <c r="L82" s="14">
        <f t="shared" si="58"/>
        <v>7570.7780000000002</v>
      </c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8"/>
      <c r="AS82" s="39"/>
      <c r="AT82" s="39"/>
      <c r="AU82" s="39"/>
      <c r="AV82" s="39"/>
      <c r="AW82" s="39"/>
      <c r="AX82" s="39"/>
      <c r="AY82" s="39"/>
      <c r="AZ82" s="40"/>
      <c r="BA82" s="41"/>
    </row>
    <row r="83" spans="1:53" s="42" customFormat="1" ht="21.75" customHeight="1">
      <c r="A83" s="96"/>
      <c r="B83" s="120"/>
      <c r="C83" s="105"/>
      <c r="D83" s="126"/>
      <c r="E83" s="19" t="s">
        <v>56</v>
      </c>
      <c r="F83" s="13">
        <f t="shared" si="56"/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AS83" s="39"/>
      <c r="AT83" s="39"/>
      <c r="AU83" s="39"/>
      <c r="AV83" s="39"/>
      <c r="AW83" s="39"/>
      <c r="AX83" s="39"/>
      <c r="AY83" s="39"/>
      <c r="AZ83" s="40"/>
      <c r="BA83" s="41"/>
    </row>
    <row r="84" spans="1:53" s="42" customFormat="1" ht="21.75" customHeight="1">
      <c r="A84" s="96"/>
      <c r="B84" s="120"/>
      <c r="C84" s="105"/>
      <c r="D84" s="126"/>
      <c r="E84" s="19" t="s">
        <v>57</v>
      </c>
      <c r="F84" s="13">
        <f t="shared" si="56"/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1.75" customHeight="1">
      <c r="A85" s="96"/>
      <c r="B85" s="120"/>
      <c r="C85" s="105"/>
      <c r="D85" s="126"/>
      <c r="E85" s="19" t="s">
        <v>58</v>
      </c>
      <c r="F85" s="13">
        <f t="shared" si="56"/>
        <v>38034.429000000004</v>
      </c>
      <c r="G85" s="17">
        <v>4884.8909999999996</v>
      </c>
      <c r="H85" s="17">
        <v>5178.9229999999998</v>
      </c>
      <c r="I85" s="16">
        <v>6397.915</v>
      </c>
      <c r="J85" s="16">
        <v>6890.527</v>
      </c>
      <c r="K85" s="16">
        <v>7111.3950000000004</v>
      </c>
      <c r="L85" s="16">
        <v>7570.7780000000002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58" customFormat="1" ht="21.75" customHeight="1">
      <c r="A86" s="97"/>
      <c r="B86" s="121"/>
      <c r="C86" s="106"/>
      <c r="D86" s="127"/>
      <c r="E86" s="19" t="s">
        <v>59</v>
      </c>
      <c r="F86" s="13">
        <f t="shared" si="56"/>
        <v>0</v>
      </c>
      <c r="G86" s="16">
        <v>0</v>
      </c>
      <c r="H86" s="15">
        <v>0</v>
      </c>
      <c r="I86" s="16">
        <v>0</v>
      </c>
      <c r="J86" s="16">
        <v>0</v>
      </c>
      <c r="K86" s="16">
        <v>0</v>
      </c>
      <c r="L86" s="16">
        <v>0</v>
      </c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54"/>
      <c r="AS86" s="55"/>
      <c r="AT86" s="55"/>
      <c r="AU86" s="55"/>
      <c r="AV86" s="55"/>
      <c r="AW86" s="55"/>
      <c r="AX86" s="55"/>
      <c r="AY86" s="55"/>
      <c r="AZ86" s="56"/>
      <c r="BA86" s="57"/>
    </row>
    <row r="87" spans="1:53" s="42" customFormat="1" ht="21.75" customHeight="1">
      <c r="A87" s="95" t="s">
        <v>94</v>
      </c>
      <c r="B87" s="119" t="s">
        <v>122</v>
      </c>
      <c r="C87" s="104" t="s">
        <v>155</v>
      </c>
      <c r="D87" s="125" t="s">
        <v>176</v>
      </c>
      <c r="E87" s="19" t="s">
        <v>47</v>
      </c>
      <c r="F87" s="13">
        <f t="shared" ref="F87:F91" si="59">G87+H87+I87+J87+K87+L87</f>
        <v>41873.286250000005</v>
      </c>
      <c r="G87" s="14">
        <f t="shared" ref="G87:J87" si="60">G88+G89+G90+G91</f>
        <v>5129.0140000000001</v>
      </c>
      <c r="H87" s="14">
        <f t="shared" si="60"/>
        <v>5632.3603499999999</v>
      </c>
      <c r="I87" s="14">
        <f t="shared" si="60"/>
        <v>7153.4678999999996</v>
      </c>
      <c r="J87" s="14">
        <f t="shared" si="60"/>
        <v>7736.0370000000003</v>
      </c>
      <c r="K87" s="14">
        <f t="shared" ref="K87:L87" si="61">K88+K89+K90+K91</f>
        <v>7862.53</v>
      </c>
      <c r="L87" s="14">
        <f t="shared" si="61"/>
        <v>8359.8770000000004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42" customFormat="1" ht="21.75" customHeight="1">
      <c r="A88" s="96"/>
      <c r="B88" s="120"/>
      <c r="C88" s="105"/>
      <c r="D88" s="126"/>
      <c r="E88" s="19" t="s">
        <v>56</v>
      </c>
      <c r="F88" s="13">
        <f t="shared" si="59"/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8"/>
      <c r="AS88" s="39"/>
      <c r="AT88" s="39"/>
      <c r="AU88" s="39"/>
      <c r="AV88" s="39"/>
      <c r="AW88" s="39"/>
      <c r="AX88" s="39"/>
      <c r="AY88" s="39"/>
      <c r="AZ88" s="40"/>
      <c r="BA88" s="41"/>
    </row>
    <row r="89" spans="1:53" s="42" customFormat="1" ht="21.75" customHeight="1">
      <c r="A89" s="96"/>
      <c r="B89" s="120"/>
      <c r="C89" s="105"/>
      <c r="D89" s="126"/>
      <c r="E89" s="19" t="s">
        <v>57</v>
      </c>
      <c r="F89" s="13">
        <f t="shared" si="59"/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8"/>
      <c r="AS89" s="39"/>
      <c r="AT89" s="39"/>
      <c r="AU89" s="39"/>
      <c r="AV89" s="39"/>
      <c r="AW89" s="39"/>
      <c r="AX89" s="39"/>
      <c r="AY89" s="39"/>
      <c r="AZ89" s="40"/>
      <c r="BA89" s="41"/>
    </row>
    <row r="90" spans="1:53" s="42" customFormat="1" ht="21.75" customHeight="1">
      <c r="A90" s="96"/>
      <c r="B90" s="120"/>
      <c r="C90" s="105"/>
      <c r="D90" s="126"/>
      <c r="E90" s="19" t="s">
        <v>58</v>
      </c>
      <c r="F90" s="13">
        <f t="shared" si="59"/>
        <v>41873.286250000005</v>
      </c>
      <c r="G90" s="17">
        <v>5129.0140000000001</v>
      </c>
      <c r="H90" s="17">
        <f>5483.835+228.516-79.99065</f>
        <v>5632.3603499999999</v>
      </c>
      <c r="I90" s="16">
        <v>7153.4678999999996</v>
      </c>
      <c r="J90" s="16">
        <v>7736.0370000000003</v>
      </c>
      <c r="K90" s="16">
        <v>7862.53</v>
      </c>
      <c r="L90" s="16">
        <v>8359.8770000000004</v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58" customFormat="1" ht="21.75" customHeight="1">
      <c r="A91" s="97"/>
      <c r="B91" s="121"/>
      <c r="C91" s="106"/>
      <c r="D91" s="127"/>
      <c r="E91" s="19" t="s">
        <v>59</v>
      </c>
      <c r="F91" s="13">
        <f t="shared" si="59"/>
        <v>0</v>
      </c>
      <c r="G91" s="16">
        <v>0</v>
      </c>
      <c r="H91" s="15">
        <v>0</v>
      </c>
      <c r="I91" s="16">
        <v>0</v>
      </c>
      <c r="J91" s="16">
        <v>0</v>
      </c>
      <c r="K91" s="16">
        <v>0</v>
      </c>
      <c r="L91" s="16">
        <v>0</v>
      </c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54"/>
      <c r="AS91" s="55"/>
      <c r="AT91" s="55"/>
      <c r="AU91" s="55"/>
      <c r="AV91" s="55"/>
      <c r="AW91" s="55"/>
      <c r="AX91" s="55"/>
      <c r="AY91" s="55"/>
      <c r="AZ91" s="56"/>
      <c r="BA91" s="57"/>
    </row>
    <row r="92" spans="1:53" s="58" customFormat="1" ht="21.75" customHeight="1">
      <c r="A92" s="124" t="s">
        <v>127</v>
      </c>
      <c r="B92" s="119" t="s">
        <v>128</v>
      </c>
      <c r="C92" s="104" t="s">
        <v>143</v>
      </c>
      <c r="D92" s="125" t="s">
        <v>88</v>
      </c>
      <c r="E92" s="19" t="s">
        <v>47</v>
      </c>
      <c r="F92" s="13">
        <f t="shared" ref="F92:F96" si="62">G92+H92+I92+J92+K92+L92</f>
        <v>487</v>
      </c>
      <c r="G92" s="28">
        <f t="shared" ref="G92" si="63">SUM(G93:G96)</f>
        <v>0</v>
      </c>
      <c r="H92" s="28">
        <f>SUM(H93:H96)</f>
        <v>206.99999999999997</v>
      </c>
      <c r="I92" s="28">
        <f t="shared" ref="I92:J92" si="64">SUM(I93:I96)</f>
        <v>280</v>
      </c>
      <c r="J92" s="28">
        <f t="shared" si="64"/>
        <v>0</v>
      </c>
      <c r="K92" s="28">
        <f t="shared" ref="K92:L92" si="65">SUM(K93:K96)</f>
        <v>0</v>
      </c>
      <c r="L92" s="28">
        <f t="shared" si="65"/>
        <v>0</v>
      </c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54"/>
      <c r="AS92" s="55"/>
      <c r="AT92" s="55"/>
      <c r="AU92" s="55"/>
      <c r="AV92" s="55"/>
      <c r="AW92" s="55"/>
      <c r="AX92" s="55"/>
      <c r="AY92" s="55"/>
      <c r="AZ92" s="56"/>
      <c r="BA92" s="57"/>
    </row>
    <row r="93" spans="1:53" s="58" customFormat="1" ht="21.75" customHeight="1">
      <c r="A93" s="96"/>
      <c r="B93" s="120"/>
      <c r="C93" s="105"/>
      <c r="D93" s="126"/>
      <c r="E93" s="19" t="s">
        <v>56</v>
      </c>
      <c r="F93" s="13">
        <f t="shared" si="62"/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54"/>
      <c r="AS93" s="55"/>
      <c r="AT93" s="55"/>
      <c r="AU93" s="55"/>
      <c r="AV93" s="55"/>
      <c r="AW93" s="55"/>
      <c r="AX93" s="55"/>
      <c r="AY93" s="55"/>
      <c r="AZ93" s="56"/>
      <c r="BA93" s="57"/>
    </row>
    <row r="94" spans="1:53" s="58" customFormat="1" ht="21.75" customHeight="1">
      <c r="A94" s="96"/>
      <c r="B94" s="120"/>
      <c r="C94" s="105"/>
      <c r="D94" s="126"/>
      <c r="E94" s="19" t="s">
        <v>57</v>
      </c>
      <c r="F94" s="13">
        <f t="shared" si="62"/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54"/>
      <c r="AS94" s="55"/>
      <c r="AT94" s="55"/>
      <c r="AU94" s="55"/>
      <c r="AV94" s="55"/>
      <c r="AW94" s="55"/>
      <c r="AX94" s="55"/>
      <c r="AY94" s="55"/>
      <c r="AZ94" s="56"/>
      <c r="BA94" s="57"/>
    </row>
    <row r="95" spans="1:53" s="58" customFormat="1" ht="21.75" customHeight="1">
      <c r="A95" s="96"/>
      <c r="B95" s="120"/>
      <c r="C95" s="105"/>
      <c r="D95" s="126"/>
      <c r="E95" s="19" t="s">
        <v>58</v>
      </c>
      <c r="F95" s="13">
        <f t="shared" si="62"/>
        <v>487</v>
      </c>
      <c r="G95" s="16">
        <v>0</v>
      </c>
      <c r="H95" s="17">
        <f>458.215-251.215</f>
        <v>206.99999999999997</v>
      </c>
      <c r="I95" s="16">
        <v>280</v>
      </c>
      <c r="J95" s="16">
        <v>0</v>
      </c>
      <c r="K95" s="16">
        <v>0</v>
      </c>
      <c r="L95" s="16">
        <v>0</v>
      </c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54"/>
      <c r="AS95" s="55"/>
      <c r="AT95" s="55"/>
      <c r="AU95" s="55"/>
      <c r="AV95" s="55"/>
      <c r="AW95" s="55"/>
      <c r="AX95" s="55"/>
      <c r="AY95" s="55"/>
      <c r="AZ95" s="56"/>
      <c r="BA95" s="57"/>
    </row>
    <row r="96" spans="1:53" s="58" customFormat="1" ht="21.75" customHeight="1">
      <c r="A96" s="97"/>
      <c r="B96" s="121"/>
      <c r="C96" s="106"/>
      <c r="D96" s="127"/>
      <c r="E96" s="19" t="s">
        <v>59</v>
      </c>
      <c r="F96" s="13">
        <f t="shared" si="62"/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54"/>
      <c r="AS96" s="55"/>
      <c r="AT96" s="55"/>
      <c r="AU96" s="55"/>
      <c r="AV96" s="55"/>
      <c r="AW96" s="55"/>
      <c r="AX96" s="55"/>
      <c r="AY96" s="55"/>
      <c r="AZ96" s="56"/>
      <c r="BA96" s="57"/>
    </row>
    <row r="97" spans="1:53" s="42" customFormat="1" ht="21.75" customHeight="1">
      <c r="A97" s="109" t="s">
        <v>68</v>
      </c>
      <c r="B97" s="109" t="s">
        <v>84</v>
      </c>
      <c r="C97" s="104" t="s">
        <v>155</v>
      </c>
      <c r="D97" s="109" t="s">
        <v>171</v>
      </c>
      <c r="E97" s="26" t="s">
        <v>47</v>
      </c>
      <c r="F97" s="13">
        <f t="shared" ref="F97:F101" si="66">G97+H97+I97+J97+K97+L97</f>
        <v>430546.26994000003</v>
      </c>
      <c r="G97" s="14">
        <f>G102+G107+G112+G117+G122+G127+G132+G137+G142+G147+G152</f>
        <v>56915.833559999999</v>
      </c>
      <c r="H97" s="14">
        <f>H102+H107+H112+H117+H122+H127+H132+H137+H142+H147+H152</f>
        <v>62561.963919999995</v>
      </c>
      <c r="I97" s="14">
        <f>I102+I107+I112+I117+I122+I127+I132+I137+I142+I147+I152</f>
        <v>75282.535459999999</v>
      </c>
      <c r="J97" s="14">
        <f>J102+J107+J112+J117+J122+J127+J132+J137+J142+J147</f>
        <v>73780.900000000009</v>
      </c>
      <c r="K97" s="74">
        <f t="shared" ref="K97:L97" si="67">K102+K107+K112+K117+K122+K127+K132+K137+K142</f>
        <v>64918.380999999994</v>
      </c>
      <c r="L97" s="74">
        <f t="shared" si="67"/>
        <v>97086.656000000017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1.75" customHeight="1">
      <c r="A98" s="110"/>
      <c r="B98" s="110"/>
      <c r="C98" s="105"/>
      <c r="D98" s="110"/>
      <c r="E98" s="26" t="s">
        <v>56</v>
      </c>
      <c r="F98" s="13">
        <f t="shared" si="66"/>
        <v>6014.6096099999995</v>
      </c>
      <c r="G98" s="14">
        <f>G103+G108+G113+G118+G123+G128+G133+G138+G143</f>
        <v>336.95697999999999</v>
      </c>
      <c r="H98" s="14">
        <f>H103+H108+H113+H118+H123+H128+H133+H138+H143+H148+H153</f>
        <v>335.34931</v>
      </c>
      <c r="I98" s="14">
        <f>I128+I133+I138+I103+I108+I113+I118+I123+I143+I148+I153</f>
        <v>5342.30332</v>
      </c>
      <c r="J98" s="14">
        <f t="shared" ref="J98:K98" si="68">J128+J133+J138</f>
        <v>0</v>
      </c>
      <c r="K98" s="74">
        <f t="shared" si="68"/>
        <v>0</v>
      </c>
      <c r="L98" s="74">
        <f t="shared" ref="L98" si="69">L128+L133+L138</f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>
      <c r="A99" s="110"/>
      <c r="B99" s="110"/>
      <c r="C99" s="105"/>
      <c r="D99" s="110"/>
      <c r="E99" s="26" t="s">
        <v>57</v>
      </c>
      <c r="F99" s="13">
        <f t="shared" si="66"/>
        <v>53.400500000000001</v>
      </c>
      <c r="G99" s="14">
        <f>G104+G109+G114+G119+G124+G129+G134+G139+G144</f>
        <v>17.734580000000001</v>
      </c>
      <c r="H99" s="14">
        <f>H104+H109+H114+H119+H124+H129+H134+H139+H144+H149+H154</f>
        <v>17.64996</v>
      </c>
      <c r="I99" s="14">
        <f>I129+I134+I139+I104+I144</f>
        <v>18.01596</v>
      </c>
      <c r="J99" s="14">
        <f t="shared" ref="J99:K99" si="70">J129+J134+J139</f>
        <v>0</v>
      </c>
      <c r="K99" s="74">
        <f t="shared" si="70"/>
        <v>0</v>
      </c>
      <c r="L99" s="74">
        <f t="shared" ref="L99" si="71">L129+L134+L139</f>
        <v>0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42" customFormat="1" ht="21.75" customHeight="1">
      <c r="A100" s="110"/>
      <c r="B100" s="110"/>
      <c r="C100" s="105"/>
      <c r="D100" s="110"/>
      <c r="E100" s="26" t="s">
        <v>58</v>
      </c>
      <c r="F100" s="13">
        <f t="shared" si="66"/>
        <v>424425.52983000001</v>
      </c>
      <c r="G100" s="14">
        <f>G105+G110+G115+G120+G125+G130+G135+G140+G145</f>
        <v>56561.141999999993</v>
      </c>
      <c r="H100" s="14">
        <f>H105+H110+H115+H120+H125+H130+H135+H140+H145+H150+H155</f>
        <v>62208.964649999994</v>
      </c>
      <c r="I100" s="14">
        <f>I105+I110+I115+I120+I125+I130+I135+I140+I145+I150</f>
        <v>69922.216180000003</v>
      </c>
      <c r="J100" s="14">
        <f>J105+J110+J115+J120+J125+J130+J135+J140</f>
        <v>73728.170000000013</v>
      </c>
      <c r="K100" s="74">
        <f>K105+K110+K115+K120+K125+K130+K135+K140</f>
        <v>64918.380999999994</v>
      </c>
      <c r="L100" s="74">
        <f>L105+L110+L115+L120+L125+L130+L135+L140</f>
        <v>97086.656000000017</v>
      </c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8"/>
      <c r="AS100" s="39"/>
      <c r="AT100" s="39"/>
      <c r="AU100" s="39"/>
      <c r="AV100" s="39"/>
      <c r="AW100" s="39"/>
      <c r="AX100" s="39"/>
      <c r="AY100" s="39"/>
      <c r="AZ100" s="40"/>
      <c r="BA100" s="41"/>
    </row>
    <row r="101" spans="1:53" s="58" customFormat="1" ht="21.75" customHeight="1">
      <c r="A101" s="111"/>
      <c r="B101" s="111"/>
      <c r="C101" s="106"/>
      <c r="D101" s="111"/>
      <c r="E101" s="26" t="s">
        <v>59</v>
      </c>
      <c r="F101" s="13">
        <f t="shared" si="66"/>
        <v>0</v>
      </c>
      <c r="G101" s="14">
        <f>G106+G111+G116+G121+G126+G131+G136+G141+G146</f>
        <v>0</v>
      </c>
      <c r="H101" s="14">
        <f t="shared" ref="H101:I101" si="72">H131+H136+H141</f>
        <v>0</v>
      </c>
      <c r="I101" s="14">
        <f t="shared" si="72"/>
        <v>0</v>
      </c>
      <c r="J101" s="14">
        <f t="shared" ref="J101:K101" si="73">J131+J136+J141</f>
        <v>0</v>
      </c>
      <c r="K101" s="74">
        <f t="shared" si="73"/>
        <v>0</v>
      </c>
      <c r="L101" s="74">
        <f t="shared" ref="L101" si="74">L131+L136+L141</f>
        <v>0</v>
      </c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54"/>
      <c r="AS101" s="55"/>
      <c r="AT101" s="55"/>
      <c r="AU101" s="55"/>
      <c r="AV101" s="55"/>
      <c r="AW101" s="55"/>
      <c r="AX101" s="55"/>
      <c r="AY101" s="55"/>
      <c r="AZ101" s="56"/>
      <c r="BA101" s="57"/>
    </row>
    <row r="102" spans="1:53" s="42" customFormat="1" ht="21.75" customHeight="1">
      <c r="A102" s="109" t="s">
        <v>69</v>
      </c>
      <c r="B102" s="153" t="s">
        <v>101</v>
      </c>
      <c r="C102" s="104" t="s">
        <v>161</v>
      </c>
      <c r="D102" s="98" t="s">
        <v>177</v>
      </c>
      <c r="E102" s="26" t="s">
        <v>47</v>
      </c>
      <c r="F102" s="13">
        <f t="shared" ref="F102:F106" si="75">G102+H102+I102+J102+K102+L102</f>
        <v>65777.110499999995</v>
      </c>
      <c r="G102" s="14">
        <f t="shared" ref="G102:H102" si="76">G103+G104+G105+G106</f>
        <v>6589.335</v>
      </c>
      <c r="H102" s="14">
        <f t="shared" si="76"/>
        <v>12376.550999999999</v>
      </c>
      <c r="I102" s="14">
        <f>I103+I104+I105+I106</f>
        <v>11146.147499999999</v>
      </c>
      <c r="J102" s="14">
        <f>J103+J104+J105+J106</f>
        <v>8428.5</v>
      </c>
      <c r="K102" s="74">
        <f>K103+K104+K105+K106</f>
        <v>0</v>
      </c>
      <c r="L102" s="74">
        <f>L103+L104+L105+L106</f>
        <v>27236.577000000001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1.75" customHeight="1">
      <c r="A103" s="110"/>
      <c r="B103" s="154"/>
      <c r="C103" s="105"/>
      <c r="D103" s="117"/>
      <c r="E103" s="26" t="s">
        <v>56</v>
      </c>
      <c r="F103" s="13">
        <f t="shared" si="75"/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1.75" customHeight="1">
      <c r="A104" s="110"/>
      <c r="B104" s="154"/>
      <c r="C104" s="105"/>
      <c r="D104" s="117"/>
      <c r="E104" s="26" t="s">
        <v>57</v>
      </c>
      <c r="F104" s="13">
        <f t="shared" si="75"/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>
      <c r="A105" s="110"/>
      <c r="B105" s="154"/>
      <c r="C105" s="105"/>
      <c r="D105" s="117"/>
      <c r="E105" s="26" t="s">
        <v>58</v>
      </c>
      <c r="F105" s="13">
        <f t="shared" si="75"/>
        <v>65777.110499999995</v>
      </c>
      <c r="G105" s="17">
        <f>4189.335+2400</f>
        <v>6589.335</v>
      </c>
      <c r="H105" s="17">
        <v>12376.550999999999</v>
      </c>
      <c r="I105" s="16">
        <f>11146.1475</f>
        <v>11146.147499999999</v>
      </c>
      <c r="J105" s="16">
        <v>8428.5</v>
      </c>
      <c r="K105" s="16">
        <v>0</v>
      </c>
      <c r="L105" s="16">
        <v>27236.577000000001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58" customFormat="1" ht="39.75" customHeight="1">
      <c r="A106" s="111"/>
      <c r="B106" s="155"/>
      <c r="C106" s="106"/>
      <c r="D106" s="118"/>
      <c r="E106" s="26" t="s">
        <v>59</v>
      </c>
      <c r="F106" s="13">
        <f t="shared" si="75"/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54"/>
      <c r="AS106" s="55"/>
      <c r="AT106" s="55"/>
      <c r="AU106" s="55"/>
      <c r="AV106" s="55"/>
      <c r="AW106" s="55"/>
      <c r="AX106" s="55"/>
      <c r="AY106" s="55"/>
      <c r="AZ106" s="56"/>
      <c r="BA106" s="57"/>
    </row>
    <row r="107" spans="1:53" s="42" customFormat="1" ht="21.75" customHeight="1">
      <c r="A107" s="109" t="s">
        <v>70</v>
      </c>
      <c r="B107" s="101" t="s">
        <v>190</v>
      </c>
      <c r="C107" s="104" t="s">
        <v>162</v>
      </c>
      <c r="D107" s="98" t="s">
        <v>178</v>
      </c>
      <c r="E107" s="26" t="s">
        <v>47</v>
      </c>
      <c r="F107" s="13">
        <f t="shared" ref="F107:F111" si="77">G107+H107+I107+J107+K107+L107</f>
        <v>2806.38</v>
      </c>
      <c r="G107" s="14">
        <f t="shared" ref="G107:L107" si="78">G108+G109+G110+G111</f>
        <v>200</v>
      </c>
      <c r="H107" s="14">
        <f t="shared" si="78"/>
        <v>713</v>
      </c>
      <c r="I107" s="14">
        <f t="shared" si="78"/>
        <v>789.18</v>
      </c>
      <c r="J107" s="14">
        <f t="shared" si="78"/>
        <v>325.2</v>
      </c>
      <c r="K107" s="74">
        <f t="shared" si="78"/>
        <v>0</v>
      </c>
      <c r="L107" s="74">
        <f t="shared" si="78"/>
        <v>779</v>
      </c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38"/>
      <c r="AS107" s="39"/>
      <c r="AT107" s="39"/>
      <c r="AU107" s="39"/>
      <c r="AV107" s="39"/>
      <c r="AW107" s="39"/>
      <c r="AX107" s="39"/>
      <c r="AY107" s="39"/>
      <c r="AZ107" s="40"/>
      <c r="BA107" s="41"/>
    </row>
    <row r="108" spans="1:53" s="42" customFormat="1" ht="21.75" customHeight="1">
      <c r="A108" s="110"/>
      <c r="B108" s="112"/>
      <c r="C108" s="105"/>
      <c r="D108" s="117"/>
      <c r="E108" s="26" t="s">
        <v>56</v>
      </c>
      <c r="F108" s="13">
        <f t="shared" si="77"/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8"/>
      <c r="AS108" s="39"/>
      <c r="AT108" s="39"/>
      <c r="AU108" s="39"/>
      <c r="AV108" s="39"/>
      <c r="AW108" s="39"/>
      <c r="AX108" s="39"/>
      <c r="AY108" s="39"/>
      <c r="AZ108" s="40"/>
      <c r="BA108" s="41"/>
    </row>
    <row r="109" spans="1:53" s="42" customFormat="1" ht="21.75" customHeight="1">
      <c r="A109" s="110"/>
      <c r="B109" s="112"/>
      <c r="C109" s="105"/>
      <c r="D109" s="117"/>
      <c r="E109" s="26" t="s">
        <v>57</v>
      </c>
      <c r="F109" s="13">
        <f t="shared" si="77"/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8"/>
      <c r="AS109" s="39"/>
      <c r="AT109" s="39"/>
      <c r="AU109" s="39"/>
      <c r="AV109" s="39"/>
      <c r="AW109" s="39"/>
      <c r="AX109" s="39"/>
      <c r="AY109" s="39"/>
      <c r="AZ109" s="40"/>
      <c r="BA109" s="41"/>
    </row>
    <row r="110" spans="1:53" s="42" customFormat="1" ht="21.75" customHeight="1">
      <c r="A110" s="110"/>
      <c r="B110" s="112"/>
      <c r="C110" s="105"/>
      <c r="D110" s="117"/>
      <c r="E110" s="26" t="s">
        <v>58</v>
      </c>
      <c r="F110" s="13">
        <f t="shared" si="77"/>
        <v>2806.38</v>
      </c>
      <c r="G110" s="17">
        <v>200</v>
      </c>
      <c r="H110" s="16">
        <v>713</v>
      </c>
      <c r="I110" s="17">
        <v>789.18</v>
      </c>
      <c r="J110" s="16">
        <v>325.2</v>
      </c>
      <c r="K110" s="16">
        <v>0</v>
      </c>
      <c r="L110" s="16">
        <v>779</v>
      </c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  <c r="AN110" s="37"/>
      <c r="AO110" s="37"/>
      <c r="AP110" s="37"/>
      <c r="AQ110" s="37"/>
      <c r="AR110" s="38"/>
      <c r="AS110" s="39"/>
      <c r="AT110" s="39"/>
      <c r="AU110" s="39"/>
      <c r="AV110" s="39"/>
      <c r="AW110" s="39"/>
      <c r="AX110" s="39"/>
      <c r="AY110" s="39"/>
      <c r="AZ110" s="40"/>
      <c r="BA110" s="41"/>
    </row>
    <row r="111" spans="1:53" s="58" customFormat="1" ht="45" customHeight="1">
      <c r="A111" s="111"/>
      <c r="B111" s="113"/>
      <c r="C111" s="106"/>
      <c r="D111" s="118"/>
      <c r="E111" s="26" t="s">
        <v>59</v>
      </c>
      <c r="F111" s="13">
        <f t="shared" si="77"/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42" customFormat="1" ht="21.75" customHeight="1">
      <c r="A112" s="109" t="s">
        <v>76</v>
      </c>
      <c r="B112" s="101" t="s">
        <v>103</v>
      </c>
      <c r="C112" s="104" t="s">
        <v>163</v>
      </c>
      <c r="D112" s="98" t="s">
        <v>179</v>
      </c>
      <c r="E112" s="26" t="s">
        <v>47</v>
      </c>
      <c r="F112" s="13">
        <f t="shared" ref="F112:F116" si="79">G112+H112+I112+J112+K112+L112</f>
        <v>1070</v>
      </c>
      <c r="G112" s="14">
        <f>G113+G114+G115+G116</f>
        <v>200</v>
      </c>
      <c r="H112" s="14">
        <f>H113+H114+H115+H116</f>
        <v>0</v>
      </c>
      <c r="I112" s="14">
        <f>I113+I114+I115+I116</f>
        <v>0</v>
      </c>
      <c r="J112" s="14">
        <f>J113+J114+J115+J116</f>
        <v>870</v>
      </c>
      <c r="K112" s="14">
        <f t="shared" ref="K112:L112" si="80">K113+K114+K115+K116</f>
        <v>0</v>
      </c>
      <c r="L112" s="14">
        <f t="shared" si="80"/>
        <v>0</v>
      </c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  <c r="AP112" s="37"/>
      <c r="AQ112" s="37"/>
      <c r="AR112" s="38"/>
      <c r="AS112" s="39"/>
      <c r="AT112" s="39"/>
      <c r="AU112" s="39"/>
      <c r="AV112" s="39"/>
      <c r="AW112" s="39"/>
      <c r="AX112" s="39"/>
      <c r="AY112" s="39"/>
      <c r="AZ112" s="40"/>
      <c r="BA112" s="41"/>
    </row>
    <row r="113" spans="1:53" s="42" customFormat="1" ht="21.75" customHeight="1">
      <c r="A113" s="110"/>
      <c r="B113" s="112"/>
      <c r="C113" s="105"/>
      <c r="D113" s="117"/>
      <c r="E113" s="26" t="s">
        <v>56</v>
      </c>
      <c r="F113" s="13">
        <f t="shared" si="79"/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  <c r="AR113" s="38"/>
      <c r="AS113" s="39"/>
      <c r="AT113" s="39"/>
      <c r="AU113" s="39"/>
      <c r="AV113" s="39"/>
      <c r="AW113" s="39"/>
      <c r="AX113" s="39"/>
      <c r="AY113" s="39"/>
      <c r="AZ113" s="40"/>
      <c r="BA113" s="41"/>
    </row>
    <row r="114" spans="1:53" s="42" customFormat="1" ht="21.75" customHeight="1">
      <c r="A114" s="110"/>
      <c r="B114" s="112"/>
      <c r="C114" s="105"/>
      <c r="D114" s="117"/>
      <c r="E114" s="26" t="s">
        <v>57</v>
      </c>
      <c r="F114" s="13">
        <f t="shared" si="79"/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8"/>
      <c r="AS114" s="39"/>
      <c r="AT114" s="39"/>
      <c r="AU114" s="39"/>
      <c r="AV114" s="39"/>
      <c r="AW114" s="39"/>
      <c r="AX114" s="39"/>
      <c r="AY114" s="39"/>
      <c r="AZ114" s="40"/>
      <c r="BA114" s="41"/>
    </row>
    <row r="115" spans="1:53" s="42" customFormat="1" ht="21.75" customHeight="1">
      <c r="A115" s="110"/>
      <c r="B115" s="112"/>
      <c r="C115" s="105"/>
      <c r="D115" s="117"/>
      <c r="E115" s="26" t="s">
        <v>58</v>
      </c>
      <c r="F115" s="13">
        <f t="shared" si="79"/>
        <v>1070</v>
      </c>
      <c r="G115" s="17">
        <v>200</v>
      </c>
      <c r="H115" s="16">
        <v>0</v>
      </c>
      <c r="I115" s="16">
        <v>0</v>
      </c>
      <c r="J115" s="16">
        <v>870</v>
      </c>
      <c r="K115" s="16">
        <v>0</v>
      </c>
      <c r="L115" s="16">
        <v>0</v>
      </c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8"/>
      <c r="AS115" s="39"/>
      <c r="AT115" s="39"/>
      <c r="AU115" s="39"/>
      <c r="AV115" s="39"/>
      <c r="AW115" s="39"/>
      <c r="AX115" s="39"/>
      <c r="AY115" s="39"/>
      <c r="AZ115" s="40"/>
      <c r="BA115" s="41"/>
    </row>
    <row r="116" spans="1:53" s="58" customFormat="1" ht="21.75" customHeight="1">
      <c r="A116" s="111"/>
      <c r="B116" s="113"/>
      <c r="C116" s="106"/>
      <c r="D116" s="118"/>
      <c r="E116" s="26" t="s">
        <v>59</v>
      </c>
      <c r="F116" s="13">
        <f t="shared" si="79"/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54"/>
      <c r="AS116" s="55"/>
      <c r="AT116" s="55"/>
      <c r="AU116" s="55"/>
      <c r="AV116" s="55"/>
      <c r="AW116" s="55"/>
      <c r="AX116" s="55"/>
      <c r="AY116" s="55"/>
      <c r="AZ116" s="56"/>
      <c r="BA116" s="57"/>
    </row>
    <row r="117" spans="1:53" s="42" customFormat="1" ht="21.75" customHeight="1">
      <c r="A117" s="109" t="s">
        <v>98</v>
      </c>
      <c r="B117" s="101" t="s">
        <v>102</v>
      </c>
      <c r="C117" s="104" t="s">
        <v>163</v>
      </c>
      <c r="D117" s="98" t="s">
        <v>180</v>
      </c>
      <c r="E117" s="26" t="s">
        <v>47</v>
      </c>
      <c r="F117" s="13">
        <f t="shared" ref="F117:F121" si="81">G117+H117+I117+J117+K117+L117</f>
        <v>4828.2460000000001</v>
      </c>
      <c r="G117" s="14">
        <f t="shared" ref="G117:L117" si="82">G118+G119+G120+G121</f>
        <v>3949.9850000000001</v>
      </c>
      <c r="H117" s="14">
        <f t="shared" si="82"/>
        <v>0</v>
      </c>
      <c r="I117" s="14">
        <f t="shared" si="82"/>
        <v>0</v>
      </c>
      <c r="J117" s="14">
        <f t="shared" si="82"/>
        <v>878.26099999999997</v>
      </c>
      <c r="K117" s="74">
        <f t="shared" si="82"/>
        <v>0</v>
      </c>
      <c r="L117" s="74">
        <f t="shared" si="82"/>
        <v>0</v>
      </c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8"/>
      <c r="AS117" s="39"/>
      <c r="AT117" s="39"/>
      <c r="AU117" s="39"/>
      <c r="AV117" s="39"/>
      <c r="AW117" s="39"/>
      <c r="AX117" s="39"/>
      <c r="AY117" s="39"/>
      <c r="AZ117" s="40"/>
      <c r="BA117" s="41"/>
    </row>
    <row r="118" spans="1:53" s="42" customFormat="1" ht="21.75" customHeight="1">
      <c r="A118" s="110"/>
      <c r="B118" s="112"/>
      <c r="C118" s="105"/>
      <c r="D118" s="117"/>
      <c r="E118" s="26" t="s">
        <v>56</v>
      </c>
      <c r="F118" s="13">
        <f t="shared" si="81"/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8"/>
      <c r="AS118" s="39"/>
      <c r="AT118" s="39"/>
      <c r="AU118" s="39"/>
      <c r="AV118" s="39"/>
      <c r="AW118" s="39"/>
      <c r="AX118" s="39"/>
      <c r="AY118" s="39"/>
      <c r="AZ118" s="40"/>
      <c r="BA118" s="41"/>
    </row>
    <row r="119" spans="1:53" s="42" customFormat="1" ht="21.75" customHeight="1">
      <c r="A119" s="110"/>
      <c r="B119" s="112"/>
      <c r="C119" s="105"/>
      <c r="D119" s="117"/>
      <c r="E119" s="26" t="s">
        <v>57</v>
      </c>
      <c r="F119" s="13">
        <f t="shared" si="81"/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8"/>
      <c r="AS119" s="39"/>
      <c r="AT119" s="39"/>
      <c r="AU119" s="39"/>
      <c r="AV119" s="39"/>
      <c r="AW119" s="39"/>
      <c r="AX119" s="39"/>
      <c r="AY119" s="39"/>
      <c r="AZ119" s="40"/>
      <c r="BA119" s="41"/>
    </row>
    <row r="120" spans="1:53" s="42" customFormat="1" ht="21.75" customHeight="1">
      <c r="A120" s="110"/>
      <c r="B120" s="112"/>
      <c r="C120" s="105"/>
      <c r="D120" s="117"/>
      <c r="E120" s="26" t="s">
        <v>58</v>
      </c>
      <c r="F120" s="13">
        <f t="shared" si="81"/>
        <v>4828.2460000000001</v>
      </c>
      <c r="G120" s="17">
        <v>3949.9850000000001</v>
      </c>
      <c r="H120" s="16">
        <v>0</v>
      </c>
      <c r="I120" s="16">
        <v>0</v>
      </c>
      <c r="J120" s="16">
        <v>878.26099999999997</v>
      </c>
      <c r="K120" s="16">
        <v>0</v>
      </c>
      <c r="L120" s="16">
        <v>0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58" customFormat="1" ht="18.75" customHeight="1">
      <c r="A121" s="111"/>
      <c r="B121" s="113"/>
      <c r="C121" s="106"/>
      <c r="D121" s="118"/>
      <c r="E121" s="26" t="s">
        <v>59</v>
      </c>
      <c r="F121" s="13">
        <f t="shared" si="81"/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54"/>
      <c r="AS121" s="55"/>
      <c r="AT121" s="55"/>
      <c r="AU121" s="55"/>
      <c r="AV121" s="55"/>
      <c r="AW121" s="55"/>
      <c r="AX121" s="55"/>
      <c r="AY121" s="55"/>
      <c r="AZ121" s="56"/>
      <c r="BA121" s="57"/>
    </row>
    <row r="122" spans="1:53" s="58" customFormat="1" ht="21.75" customHeight="1">
      <c r="A122" s="109" t="s">
        <v>95</v>
      </c>
      <c r="B122" s="101" t="s">
        <v>105</v>
      </c>
      <c r="C122" s="104">
        <v>2021</v>
      </c>
      <c r="D122" s="98" t="s">
        <v>89</v>
      </c>
      <c r="E122" s="26" t="s">
        <v>47</v>
      </c>
      <c r="F122" s="13">
        <f t="shared" ref="F122:F126" si="83">G122+H122+I122+J122+K122+L122</f>
        <v>354.69155999999998</v>
      </c>
      <c r="G122" s="14">
        <f>G123+G124+G125+G126</f>
        <v>354.69155999999998</v>
      </c>
      <c r="H122" s="14">
        <f>H123+H124+H125+H126</f>
        <v>0</v>
      </c>
      <c r="I122" s="14">
        <f>I123+I124+I125+I126</f>
        <v>0</v>
      </c>
      <c r="J122" s="14">
        <f>J123+J124+J125+J126</f>
        <v>0</v>
      </c>
      <c r="K122" s="14">
        <f t="shared" ref="K122:L122" si="84">K123+K124+K125+K126</f>
        <v>0</v>
      </c>
      <c r="L122" s="14">
        <f t="shared" si="84"/>
        <v>0</v>
      </c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54"/>
      <c r="AS122" s="55"/>
      <c r="AT122" s="55"/>
      <c r="AU122" s="55"/>
      <c r="AV122" s="55"/>
      <c r="AW122" s="55"/>
      <c r="AX122" s="55"/>
      <c r="AY122" s="55"/>
      <c r="AZ122" s="56"/>
      <c r="BA122" s="57"/>
    </row>
    <row r="123" spans="1:53" s="58" customFormat="1" ht="21.75" customHeight="1">
      <c r="A123" s="110"/>
      <c r="B123" s="112"/>
      <c r="C123" s="105"/>
      <c r="D123" s="117"/>
      <c r="E123" s="26" t="s">
        <v>56</v>
      </c>
      <c r="F123" s="13">
        <f t="shared" si="83"/>
        <v>336.95697999999999</v>
      </c>
      <c r="G123" s="17">
        <v>336.95697999999999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54"/>
      <c r="AS123" s="55"/>
      <c r="AT123" s="55"/>
      <c r="AU123" s="55"/>
      <c r="AV123" s="55"/>
      <c r="AW123" s="55"/>
      <c r="AX123" s="55"/>
      <c r="AY123" s="55"/>
      <c r="AZ123" s="56"/>
      <c r="BA123" s="57"/>
    </row>
    <row r="124" spans="1:53" s="58" customFormat="1" ht="21.75" customHeight="1">
      <c r="A124" s="110"/>
      <c r="B124" s="112"/>
      <c r="C124" s="105"/>
      <c r="D124" s="117"/>
      <c r="E124" s="26" t="s">
        <v>57</v>
      </c>
      <c r="F124" s="13">
        <f t="shared" si="83"/>
        <v>17.734580000000001</v>
      </c>
      <c r="G124" s="17">
        <v>17.734580000000001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54"/>
      <c r="AS124" s="55"/>
      <c r="AT124" s="55"/>
      <c r="AU124" s="55"/>
      <c r="AV124" s="55"/>
      <c r="AW124" s="55"/>
      <c r="AX124" s="55"/>
      <c r="AY124" s="55"/>
      <c r="AZ124" s="56"/>
      <c r="BA124" s="57"/>
    </row>
    <row r="125" spans="1:53" s="58" customFormat="1" ht="21.75" customHeight="1">
      <c r="A125" s="110"/>
      <c r="B125" s="112"/>
      <c r="C125" s="105"/>
      <c r="D125" s="117"/>
      <c r="E125" s="26" t="s">
        <v>58</v>
      </c>
      <c r="F125" s="13">
        <f t="shared" si="83"/>
        <v>0</v>
      </c>
      <c r="G125" s="16"/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54"/>
      <c r="AS125" s="55"/>
      <c r="AT125" s="55"/>
      <c r="AU125" s="55"/>
      <c r="AV125" s="55"/>
      <c r="AW125" s="55"/>
      <c r="AX125" s="55"/>
      <c r="AY125" s="55"/>
      <c r="AZ125" s="56"/>
      <c r="BA125" s="57"/>
    </row>
    <row r="126" spans="1:53" s="58" customFormat="1" ht="22.5" customHeight="1">
      <c r="A126" s="111"/>
      <c r="B126" s="113"/>
      <c r="C126" s="106"/>
      <c r="D126" s="118"/>
      <c r="E126" s="26" t="s">
        <v>59</v>
      </c>
      <c r="F126" s="13">
        <f t="shared" si="83"/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54"/>
      <c r="AS126" s="55"/>
      <c r="AT126" s="55"/>
      <c r="AU126" s="55"/>
      <c r="AV126" s="55"/>
      <c r="AW126" s="55"/>
      <c r="AX126" s="55"/>
      <c r="AY126" s="55"/>
      <c r="AZ126" s="56"/>
      <c r="BA126" s="57"/>
    </row>
    <row r="127" spans="1:53" s="42" customFormat="1" ht="21.75" customHeight="1">
      <c r="A127" s="109" t="s">
        <v>96</v>
      </c>
      <c r="B127" s="135" t="s">
        <v>123</v>
      </c>
      <c r="C127" s="104" t="s">
        <v>155</v>
      </c>
      <c r="D127" s="98" t="s">
        <v>182</v>
      </c>
      <c r="E127" s="26" t="s">
        <v>47</v>
      </c>
      <c r="F127" s="13">
        <f t="shared" ref="F127:F131" si="85">G127+H127+I127+J127+K127+L127</f>
        <v>124292.05799999999</v>
      </c>
      <c r="G127" s="14">
        <f t="shared" ref="G127:H127" si="86">G128+G129+G130+G131</f>
        <v>15936.712</v>
      </c>
      <c r="H127" s="14">
        <f t="shared" si="86"/>
        <v>17002.364999999998</v>
      </c>
      <c r="I127" s="14">
        <f>I128+I129+I130+I131</f>
        <v>20416.292000000001</v>
      </c>
      <c r="J127" s="14">
        <f>J128+J129+J130+J131</f>
        <v>22364.707999999999</v>
      </c>
      <c r="K127" s="74">
        <f>K128+K129+K130+K131</f>
        <v>23520.794999999998</v>
      </c>
      <c r="L127" s="74">
        <f>L128+L129+L130+L131</f>
        <v>25051.186000000002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1.75" customHeight="1">
      <c r="A128" s="110"/>
      <c r="B128" s="128"/>
      <c r="C128" s="105"/>
      <c r="D128" s="117"/>
      <c r="E128" s="26" t="s">
        <v>56</v>
      </c>
      <c r="F128" s="13">
        <f t="shared" si="85"/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>
      <c r="A129" s="110"/>
      <c r="B129" s="128"/>
      <c r="C129" s="105"/>
      <c r="D129" s="117"/>
      <c r="E129" s="26" t="s">
        <v>57</v>
      </c>
      <c r="F129" s="13">
        <f t="shared" si="85"/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42" customFormat="1" ht="21.75" customHeight="1">
      <c r="A130" s="110"/>
      <c r="B130" s="128"/>
      <c r="C130" s="105"/>
      <c r="D130" s="117"/>
      <c r="E130" s="26" t="s">
        <v>58</v>
      </c>
      <c r="F130" s="13">
        <f t="shared" si="85"/>
        <v>124292.05799999999</v>
      </c>
      <c r="G130" s="17">
        <v>15936.712</v>
      </c>
      <c r="H130" s="16">
        <f>16910.958+91.407</f>
        <v>17002.364999999998</v>
      </c>
      <c r="I130" s="16">
        <v>20416.292000000001</v>
      </c>
      <c r="J130" s="16">
        <v>22364.707999999999</v>
      </c>
      <c r="K130" s="16">
        <v>23520.794999999998</v>
      </c>
      <c r="L130" s="16">
        <v>25051.186000000002</v>
      </c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8"/>
      <c r="AS130" s="39"/>
      <c r="AT130" s="39"/>
      <c r="AU130" s="39"/>
      <c r="AV130" s="39"/>
      <c r="AW130" s="39"/>
      <c r="AX130" s="39"/>
      <c r="AY130" s="39"/>
      <c r="AZ130" s="40"/>
      <c r="BA130" s="41"/>
    </row>
    <row r="131" spans="1:53" s="58" customFormat="1" ht="21.75" customHeight="1">
      <c r="A131" s="111"/>
      <c r="B131" s="129"/>
      <c r="C131" s="106"/>
      <c r="D131" s="118"/>
      <c r="E131" s="26" t="s">
        <v>59</v>
      </c>
      <c r="F131" s="13">
        <f t="shared" si="85"/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54"/>
      <c r="AS131" s="55"/>
      <c r="AT131" s="55"/>
      <c r="AU131" s="55"/>
      <c r="AV131" s="55"/>
      <c r="AW131" s="55"/>
      <c r="AX131" s="55"/>
      <c r="AY131" s="55"/>
      <c r="AZ131" s="56"/>
      <c r="BA131" s="57"/>
    </row>
    <row r="132" spans="1:53" s="42" customFormat="1" ht="21.75" customHeight="1">
      <c r="A132" s="109" t="s">
        <v>97</v>
      </c>
      <c r="B132" s="101" t="s">
        <v>85</v>
      </c>
      <c r="C132" s="104" t="s">
        <v>160</v>
      </c>
      <c r="D132" s="98" t="s">
        <v>183</v>
      </c>
      <c r="E132" s="26" t="s">
        <v>47</v>
      </c>
      <c r="F132" s="13">
        <f t="shared" ref="F132:F136" si="87">G132+H132+I132+J132+K132+L132</f>
        <v>39368.294000000002</v>
      </c>
      <c r="G132" s="14">
        <f t="shared" ref="G132:I132" si="88">G133+G134+G135+G136</f>
        <v>4987.1719999999996</v>
      </c>
      <c r="H132" s="14">
        <f t="shared" si="88"/>
        <v>5411.7749999999996</v>
      </c>
      <c r="I132" s="14">
        <f t="shared" si="88"/>
        <v>6502.9970000000003</v>
      </c>
      <c r="J132" s="14">
        <f t="shared" ref="J132:L132" si="89">J133+J134+J135+J136</f>
        <v>7027.9129999999996</v>
      </c>
      <c r="K132" s="74">
        <f t="shared" si="89"/>
        <v>7488.6750000000002</v>
      </c>
      <c r="L132" s="74">
        <f t="shared" si="89"/>
        <v>7949.7619999999997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1.75" customHeight="1">
      <c r="A133" s="110"/>
      <c r="B133" s="128"/>
      <c r="C133" s="105"/>
      <c r="D133" s="99"/>
      <c r="E133" s="26" t="s">
        <v>56</v>
      </c>
      <c r="F133" s="13">
        <f t="shared" si="87"/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1.75" customHeight="1">
      <c r="A134" s="110"/>
      <c r="B134" s="128"/>
      <c r="C134" s="105"/>
      <c r="D134" s="99"/>
      <c r="E134" s="26" t="s">
        <v>57</v>
      </c>
      <c r="F134" s="13">
        <f t="shared" si="87"/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>
      <c r="A135" s="110"/>
      <c r="B135" s="128"/>
      <c r="C135" s="105"/>
      <c r="D135" s="99"/>
      <c r="E135" s="26" t="s">
        <v>58</v>
      </c>
      <c r="F135" s="13">
        <f t="shared" si="87"/>
        <v>39368.294000000002</v>
      </c>
      <c r="G135" s="17">
        <v>4987.1719999999996</v>
      </c>
      <c r="H135" s="16">
        <v>5411.7749999999996</v>
      </c>
      <c r="I135" s="16">
        <v>6502.9970000000003</v>
      </c>
      <c r="J135" s="16">
        <v>7027.9129999999996</v>
      </c>
      <c r="K135" s="16">
        <v>7488.6750000000002</v>
      </c>
      <c r="L135" s="16">
        <v>7949.7619999999997</v>
      </c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58" customFormat="1" ht="21.75" customHeight="1">
      <c r="A136" s="111"/>
      <c r="B136" s="129"/>
      <c r="C136" s="106"/>
      <c r="D136" s="100"/>
      <c r="E136" s="26" t="s">
        <v>59</v>
      </c>
      <c r="F136" s="13">
        <f t="shared" si="87"/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54"/>
      <c r="AS136" s="55"/>
      <c r="AT136" s="55"/>
      <c r="AU136" s="55"/>
      <c r="AV136" s="55"/>
      <c r="AW136" s="55"/>
      <c r="AX136" s="55"/>
      <c r="AY136" s="55"/>
      <c r="AZ136" s="56"/>
      <c r="BA136" s="57"/>
    </row>
    <row r="137" spans="1:53" s="42" customFormat="1" ht="21.75" customHeight="1">
      <c r="A137" s="109" t="s">
        <v>106</v>
      </c>
      <c r="B137" s="101" t="s">
        <v>124</v>
      </c>
      <c r="C137" s="104" t="s">
        <v>155</v>
      </c>
      <c r="D137" s="122" t="s">
        <v>181</v>
      </c>
      <c r="E137" s="26" t="s">
        <v>47</v>
      </c>
      <c r="F137" s="13">
        <f t="shared" ref="F137:F141" si="90">G137+H137+I137+J137+K137+L137</f>
        <v>185450.69065</v>
      </c>
      <c r="G137" s="14">
        <f t="shared" ref="G137:I137" si="91">G138+G139+G140+G141</f>
        <v>24697.937999999998</v>
      </c>
      <c r="H137" s="14">
        <f t="shared" si="91"/>
        <v>26229.38365</v>
      </c>
      <c r="I137" s="14">
        <f t="shared" si="91"/>
        <v>30710.739000000001</v>
      </c>
      <c r="J137" s="14">
        <f t="shared" ref="J137:L137" si="92">J138+J139+J140+J141</f>
        <v>33833.588000000003</v>
      </c>
      <c r="K137" s="74">
        <f t="shared" si="92"/>
        <v>33908.911</v>
      </c>
      <c r="L137" s="74">
        <f t="shared" si="92"/>
        <v>36070.131000000001</v>
      </c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8"/>
      <c r="AS137" s="39"/>
      <c r="AT137" s="39"/>
      <c r="AU137" s="39"/>
      <c r="AV137" s="39"/>
      <c r="AW137" s="39"/>
      <c r="AX137" s="39"/>
      <c r="AY137" s="39"/>
      <c r="AZ137" s="40"/>
      <c r="BA137" s="41"/>
    </row>
    <row r="138" spans="1:53" s="42" customFormat="1" ht="21.75" customHeight="1">
      <c r="A138" s="110"/>
      <c r="B138" s="128"/>
      <c r="C138" s="105"/>
      <c r="D138" s="122"/>
      <c r="E138" s="26" t="s">
        <v>56</v>
      </c>
      <c r="F138" s="13">
        <f t="shared" si="90"/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1.75" customHeight="1">
      <c r="A139" s="110"/>
      <c r="B139" s="128"/>
      <c r="C139" s="105"/>
      <c r="D139" s="122"/>
      <c r="E139" s="26" t="s">
        <v>57</v>
      </c>
      <c r="F139" s="13">
        <f t="shared" si="90"/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1.75" customHeight="1">
      <c r="A140" s="110"/>
      <c r="B140" s="128"/>
      <c r="C140" s="105"/>
      <c r="D140" s="122"/>
      <c r="E140" s="26" t="s">
        <v>58</v>
      </c>
      <c r="F140" s="13">
        <f t="shared" si="90"/>
        <v>185450.69065</v>
      </c>
      <c r="G140" s="17">
        <v>24697.937999999998</v>
      </c>
      <c r="H140" s="16">
        <f>26465.209-457.031+221.20565</f>
        <v>26229.38365</v>
      </c>
      <c r="I140" s="16">
        <v>30710.739000000001</v>
      </c>
      <c r="J140" s="16">
        <v>33833.588000000003</v>
      </c>
      <c r="K140" s="16">
        <v>33908.911</v>
      </c>
      <c r="L140" s="16">
        <v>36070.131000000001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58" customFormat="1" ht="21.75" customHeight="1">
      <c r="A141" s="111"/>
      <c r="B141" s="129"/>
      <c r="C141" s="106"/>
      <c r="D141" s="123"/>
      <c r="E141" s="26" t="s">
        <v>59</v>
      </c>
      <c r="F141" s="13">
        <f t="shared" si="90"/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54"/>
      <c r="AS141" s="55"/>
      <c r="AT141" s="55"/>
      <c r="AU141" s="55"/>
      <c r="AV141" s="55"/>
      <c r="AW141" s="55"/>
      <c r="AX141" s="55"/>
      <c r="AY141" s="55"/>
      <c r="AZ141" s="56"/>
      <c r="BA141" s="57"/>
    </row>
    <row r="142" spans="1:53" s="58" customFormat="1" ht="21.75" customHeight="1">
      <c r="A142" s="109" t="s">
        <v>109</v>
      </c>
      <c r="B142" s="101" t="s">
        <v>110</v>
      </c>
      <c r="C142" s="104" t="s">
        <v>140</v>
      </c>
      <c r="D142" s="98" t="s">
        <v>89</v>
      </c>
      <c r="E142" s="26" t="s">
        <v>47</v>
      </c>
      <c r="F142" s="13">
        <f t="shared" ref="F142:F146" si="93">G142+H142+I142+J142+K142+L142</f>
        <v>713.67922999999996</v>
      </c>
      <c r="G142" s="14">
        <f>G143+G144+G145+G146</f>
        <v>0</v>
      </c>
      <c r="H142" s="14">
        <f>H143+H144+H145+H146</f>
        <v>352.99927000000002</v>
      </c>
      <c r="I142" s="14">
        <f>I143+I144+I145+I146</f>
        <v>360.67995999999999</v>
      </c>
      <c r="J142" s="14">
        <f>J143+J144+J145+J146</f>
        <v>0</v>
      </c>
      <c r="K142" s="14">
        <f t="shared" ref="K142:L142" si="94">K143+K144+K145+K146</f>
        <v>0</v>
      </c>
      <c r="L142" s="14">
        <f t="shared" si="94"/>
        <v>0</v>
      </c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54"/>
      <c r="AS142" s="55"/>
      <c r="AT142" s="55"/>
      <c r="AU142" s="55"/>
      <c r="AV142" s="55"/>
      <c r="AW142" s="55"/>
      <c r="AX142" s="55"/>
      <c r="AY142" s="55"/>
      <c r="AZ142" s="56"/>
      <c r="BA142" s="57"/>
    </row>
    <row r="143" spans="1:53" s="58" customFormat="1" ht="21.75" customHeight="1">
      <c r="A143" s="110"/>
      <c r="B143" s="112"/>
      <c r="C143" s="105"/>
      <c r="D143" s="117"/>
      <c r="E143" s="26" t="s">
        <v>56</v>
      </c>
      <c r="F143" s="13">
        <f t="shared" si="93"/>
        <v>677.65263000000004</v>
      </c>
      <c r="G143" s="16">
        <v>0</v>
      </c>
      <c r="H143" s="16">
        <v>335.34931</v>
      </c>
      <c r="I143" s="75">
        <v>342.30331999999999</v>
      </c>
      <c r="J143" s="16">
        <v>0</v>
      </c>
      <c r="K143" s="16">
        <v>0</v>
      </c>
      <c r="L143" s="16">
        <v>0</v>
      </c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54"/>
      <c r="AS143" s="55"/>
      <c r="AT143" s="55"/>
      <c r="AU143" s="55"/>
      <c r="AV143" s="55"/>
      <c r="AW143" s="55"/>
      <c r="AX143" s="55"/>
      <c r="AY143" s="55"/>
      <c r="AZ143" s="56"/>
      <c r="BA143" s="57"/>
    </row>
    <row r="144" spans="1:53" s="58" customFormat="1" ht="21.75" customHeight="1">
      <c r="A144" s="110"/>
      <c r="B144" s="112"/>
      <c r="C144" s="105"/>
      <c r="D144" s="117"/>
      <c r="E144" s="26" t="s">
        <v>57</v>
      </c>
      <c r="F144" s="13">
        <f t="shared" si="93"/>
        <v>35.66592</v>
      </c>
      <c r="G144" s="16">
        <v>0</v>
      </c>
      <c r="H144" s="16">
        <v>17.64996</v>
      </c>
      <c r="I144" s="75">
        <v>18.01596</v>
      </c>
      <c r="J144" s="16">
        <v>0</v>
      </c>
      <c r="K144" s="16">
        <v>0</v>
      </c>
      <c r="L144" s="16">
        <v>0</v>
      </c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54"/>
      <c r="AS144" s="55"/>
      <c r="AT144" s="55"/>
      <c r="AU144" s="55"/>
      <c r="AV144" s="55"/>
      <c r="AW144" s="55"/>
      <c r="AX144" s="55"/>
      <c r="AY144" s="55"/>
      <c r="AZ144" s="56"/>
      <c r="BA144" s="57"/>
    </row>
    <row r="145" spans="1:53" s="58" customFormat="1" ht="21.75" customHeight="1">
      <c r="A145" s="110"/>
      <c r="B145" s="112"/>
      <c r="C145" s="105"/>
      <c r="D145" s="117"/>
      <c r="E145" s="26" t="s">
        <v>58</v>
      </c>
      <c r="F145" s="13">
        <f t="shared" si="93"/>
        <v>0.36068</v>
      </c>
      <c r="G145" s="16">
        <v>0</v>
      </c>
      <c r="H145" s="16">
        <v>0</v>
      </c>
      <c r="I145" s="75">
        <v>0.36068</v>
      </c>
      <c r="J145" s="77">
        <v>0</v>
      </c>
      <c r="K145" s="77">
        <v>0</v>
      </c>
      <c r="L145" s="77">
        <v>0</v>
      </c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54"/>
      <c r="AS145" s="55"/>
      <c r="AT145" s="55"/>
      <c r="AU145" s="55"/>
      <c r="AV145" s="55"/>
      <c r="AW145" s="55"/>
      <c r="AX145" s="55"/>
      <c r="AY145" s="55"/>
      <c r="AZ145" s="56"/>
      <c r="BA145" s="57"/>
    </row>
    <row r="146" spans="1:53" s="58" customFormat="1" ht="21.75" customHeight="1">
      <c r="A146" s="111"/>
      <c r="B146" s="113"/>
      <c r="C146" s="106"/>
      <c r="D146" s="118"/>
      <c r="E146" s="26" t="s">
        <v>59</v>
      </c>
      <c r="F146" s="13">
        <f t="shared" si="93"/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54"/>
      <c r="AS146" s="55"/>
      <c r="AT146" s="55"/>
      <c r="AU146" s="55"/>
      <c r="AV146" s="55"/>
      <c r="AW146" s="55"/>
      <c r="AX146" s="55"/>
      <c r="AY146" s="55"/>
      <c r="AZ146" s="56"/>
      <c r="BA146" s="57"/>
    </row>
    <row r="147" spans="1:53" s="58" customFormat="1" ht="21.75" customHeight="1">
      <c r="A147" s="109" t="s">
        <v>129</v>
      </c>
      <c r="B147" s="101" t="s">
        <v>130</v>
      </c>
      <c r="C147" s="104" t="s">
        <v>185</v>
      </c>
      <c r="D147" s="98" t="s">
        <v>184</v>
      </c>
      <c r="E147" s="26" t="s">
        <v>47</v>
      </c>
      <c r="F147" s="13">
        <f t="shared" ref="F147:F151" si="95">G147+H147+I147+J147+K147+L147</f>
        <v>885.12</v>
      </c>
      <c r="G147" s="14">
        <f t="shared" ref="G147" si="96">SUM(G148:G151)</f>
        <v>0</v>
      </c>
      <c r="H147" s="14">
        <f>SUM(H148:H151)</f>
        <v>475.89</v>
      </c>
      <c r="I147" s="14">
        <f t="shared" ref="I147:J147" si="97">SUM(I148:I151)</f>
        <v>356.5</v>
      </c>
      <c r="J147" s="14">
        <f t="shared" si="97"/>
        <v>52.73</v>
      </c>
      <c r="K147" s="14">
        <f t="shared" ref="K147:L147" si="98">SUM(K148:K151)</f>
        <v>0</v>
      </c>
      <c r="L147" s="14">
        <f t="shared" si="98"/>
        <v>0</v>
      </c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54"/>
      <c r="AS147" s="55"/>
      <c r="AT147" s="55"/>
      <c r="AU147" s="55"/>
      <c r="AV147" s="55"/>
      <c r="AW147" s="55"/>
      <c r="AX147" s="55"/>
      <c r="AY147" s="55"/>
      <c r="AZ147" s="56"/>
      <c r="BA147" s="57"/>
    </row>
    <row r="148" spans="1:53" s="58" customFormat="1" ht="21.75" customHeight="1">
      <c r="A148" s="110"/>
      <c r="B148" s="112"/>
      <c r="C148" s="105"/>
      <c r="D148" s="117"/>
      <c r="E148" s="26" t="s">
        <v>56</v>
      </c>
      <c r="F148" s="13">
        <f t="shared" si="95"/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21.75" customHeight="1">
      <c r="A149" s="110"/>
      <c r="B149" s="112"/>
      <c r="C149" s="105"/>
      <c r="D149" s="117"/>
      <c r="E149" s="26" t="s">
        <v>57</v>
      </c>
      <c r="F149" s="13">
        <f t="shared" si="95"/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58" customFormat="1" ht="21.75" customHeight="1">
      <c r="A150" s="110"/>
      <c r="B150" s="112"/>
      <c r="C150" s="105"/>
      <c r="D150" s="117"/>
      <c r="E150" s="26" t="s">
        <v>58</v>
      </c>
      <c r="F150" s="13">
        <f t="shared" si="95"/>
        <v>885.12</v>
      </c>
      <c r="G150" s="16">
        <v>0</v>
      </c>
      <c r="H150" s="17">
        <f>475.89</f>
        <v>475.89</v>
      </c>
      <c r="I150" s="16">
        <v>356.5</v>
      </c>
      <c r="J150" s="16">
        <v>52.73</v>
      </c>
      <c r="K150" s="16">
        <v>0</v>
      </c>
      <c r="L150" s="16">
        <v>0</v>
      </c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54"/>
      <c r="AS150" s="55"/>
      <c r="AT150" s="55"/>
      <c r="AU150" s="55"/>
      <c r="AV150" s="55"/>
      <c r="AW150" s="55"/>
      <c r="AX150" s="55"/>
      <c r="AY150" s="55"/>
      <c r="AZ150" s="56"/>
      <c r="BA150" s="57"/>
    </row>
    <row r="151" spans="1:53" s="58" customFormat="1" ht="21.75" customHeight="1">
      <c r="A151" s="111"/>
      <c r="B151" s="113"/>
      <c r="C151" s="106"/>
      <c r="D151" s="118"/>
      <c r="E151" s="26" t="s">
        <v>59</v>
      </c>
      <c r="F151" s="13">
        <f t="shared" si="95"/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54"/>
      <c r="AS151" s="55"/>
      <c r="AT151" s="55"/>
      <c r="AU151" s="55"/>
      <c r="AV151" s="55"/>
      <c r="AW151" s="55"/>
      <c r="AX151" s="55"/>
      <c r="AY151" s="55"/>
      <c r="AZ151" s="56"/>
      <c r="BA151" s="57"/>
    </row>
    <row r="152" spans="1:53" s="58" customFormat="1" ht="21.75" customHeight="1">
      <c r="A152" s="109" t="s">
        <v>133</v>
      </c>
      <c r="B152" s="101" t="s">
        <v>135</v>
      </c>
      <c r="C152" s="114">
        <v>2023</v>
      </c>
      <c r="D152" s="98" t="s">
        <v>89</v>
      </c>
      <c r="E152" s="26" t="s">
        <v>47</v>
      </c>
      <c r="F152" s="13">
        <f t="shared" ref="F152:F156" si="99">G152+H152+I152+J152+K152+L152</f>
        <v>5000</v>
      </c>
      <c r="G152" s="14">
        <f t="shared" ref="G152" si="100">SUM(G153:G156)</f>
        <v>0</v>
      </c>
      <c r="H152" s="14">
        <f>SUM(H153:H156)</f>
        <v>0</v>
      </c>
      <c r="I152" s="14">
        <f t="shared" ref="I152:J152" si="101">SUM(I153:I156)</f>
        <v>5000</v>
      </c>
      <c r="J152" s="14">
        <f t="shared" si="101"/>
        <v>0</v>
      </c>
      <c r="K152" s="14">
        <f t="shared" ref="K152:L152" si="102">SUM(K153:K156)</f>
        <v>0</v>
      </c>
      <c r="L152" s="14">
        <f t="shared" si="102"/>
        <v>0</v>
      </c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54"/>
      <c r="AS152" s="55"/>
      <c r="AT152" s="55"/>
      <c r="AU152" s="55"/>
      <c r="AV152" s="55"/>
      <c r="AW152" s="55"/>
      <c r="AX152" s="55"/>
      <c r="AY152" s="55"/>
      <c r="AZ152" s="56"/>
      <c r="BA152" s="57"/>
    </row>
    <row r="153" spans="1:53" s="58" customFormat="1" ht="21.75" customHeight="1">
      <c r="A153" s="110"/>
      <c r="B153" s="112"/>
      <c r="C153" s="115"/>
      <c r="D153" s="117"/>
      <c r="E153" s="26" t="s">
        <v>56</v>
      </c>
      <c r="F153" s="13">
        <f t="shared" si="99"/>
        <v>5000</v>
      </c>
      <c r="G153" s="16">
        <v>0</v>
      </c>
      <c r="H153" s="16">
        <v>0</v>
      </c>
      <c r="I153" s="75">
        <v>5000</v>
      </c>
      <c r="J153" s="16">
        <v>0</v>
      </c>
      <c r="K153" s="16">
        <v>0</v>
      </c>
      <c r="L153" s="16">
        <v>0</v>
      </c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54"/>
      <c r="AS153" s="55"/>
      <c r="AT153" s="55"/>
      <c r="AU153" s="55"/>
      <c r="AV153" s="55"/>
      <c r="AW153" s="55"/>
      <c r="AX153" s="55"/>
      <c r="AY153" s="55"/>
      <c r="AZ153" s="56"/>
      <c r="BA153" s="57"/>
    </row>
    <row r="154" spans="1:53" s="58" customFormat="1" ht="21.75" customHeight="1">
      <c r="A154" s="110"/>
      <c r="B154" s="112"/>
      <c r="C154" s="115"/>
      <c r="D154" s="117"/>
      <c r="E154" s="26" t="s">
        <v>57</v>
      </c>
      <c r="F154" s="13">
        <f t="shared" si="99"/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54"/>
      <c r="AS154" s="55"/>
      <c r="AT154" s="55"/>
      <c r="AU154" s="55"/>
      <c r="AV154" s="55"/>
      <c r="AW154" s="55"/>
      <c r="AX154" s="55"/>
      <c r="AY154" s="55"/>
      <c r="AZ154" s="56"/>
      <c r="BA154" s="57"/>
    </row>
    <row r="155" spans="1:53" s="58" customFormat="1" ht="21.75" customHeight="1">
      <c r="A155" s="110"/>
      <c r="B155" s="112"/>
      <c r="C155" s="115"/>
      <c r="D155" s="117"/>
      <c r="E155" s="26" t="s">
        <v>58</v>
      </c>
      <c r="F155" s="13">
        <f t="shared" si="99"/>
        <v>0</v>
      </c>
      <c r="G155" s="16">
        <v>0</v>
      </c>
      <c r="H155" s="17"/>
      <c r="I155" s="16">
        <v>0</v>
      </c>
      <c r="J155" s="16">
        <v>0</v>
      </c>
      <c r="K155" s="16">
        <v>0</v>
      </c>
      <c r="L155" s="16">
        <v>0</v>
      </c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54"/>
      <c r="AS155" s="55"/>
      <c r="AT155" s="55"/>
      <c r="AU155" s="55"/>
      <c r="AV155" s="55"/>
      <c r="AW155" s="55"/>
      <c r="AX155" s="55"/>
      <c r="AY155" s="55"/>
      <c r="AZ155" s="56"/>
      <c r="BA155" s="57"/>
    </row>
    <row r="156" spans="1:53" s="58" customFormat="1" ht="21.75" customHeight="1">
      <c r="A156" s="111"/>
      <c r="B156" s="113"/>
      <c r="C156" s="116"/>
      <c r="D156" s="118"/>
      <c r="E156" s="26" t="s">
        <v>59</v>
      </c>
      <c r="F156" s="13">
        <f t="shared" si="99"/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54"/>
      <c r="AS156" s="55"/>
      <c r="AT156" s="55"/>
      <c r="AU156" s="55"/>
      <c r="AV156" s="55"/>
      <c r="AW156" s="55"/>
      <c r="AX156" s="55"/>
      <c r="AY156" s="55"/>
      <c r="AZ156" s="56"/>
      <c r="BA156" s="57"/>
    </row>
    <row r="157" spans="1:53" s="42" customFormat="1" ht="21.75" customHeight="1">
      <c r="A157" s="109" t="s">
        <v>79</v>
      </c>
      <c r="B157" s="109" t="s">
        <v>86</v>
      </c>
      <c r="C157" s="104" t="s">
        <v>107</v>
      </c>
      <c r="D157" s="98" t="s">
        <v>186</v>
      </c>
      <c r="E157" s="26" t="s">
        <v>47</v>
      </c>
      <c r="F157" s="13">
        <f t="shared" ref="F157:F161" si="103">G157+H157+I157+J157+K157+L157</f>
        <v>102990.97962000001</v>
      </c>
      <c r="G157" s="14">
        <f>G162+G172+G177+G167+G182+G187</f>
        <v>19417.261200000001</v>
      </c>
      <c r="H157" s="14">
        <f t="shared" ref="H157:K157" si="104">H162+H172+H177+H167+H182+H187</f>
        <v>57907.921260000003</v>
      </c>
      <c r="I157" s="14">
        <f>I162+I172+I177+I167+I182+I187+I192</f>
        <v>25156.991159999998</v>
      </c>
      <c r="J157" s="14">
        <f t="shared" si="104"/>
        <v>508.80599999999998</v>
      </c>
      <c r="K157" s="74">
        <f t="shared" si="104"/>
        <v>0</v>
      </c>
      <c r="L157" s="74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1.75" customHeight="1">
      <c r="A158" s="110"/>
      <c r="B158" s="110"/>
      <c r="C158" s="105"/>
      <c r="D158" s="107"/>
      <c r="E158" s="26" t="s">
        <v>56</v>
      </c>
      <c r="F158" s="13">
        <f t="shared" si="103"/>
        <v>6140.23614</v>
      </c>
      <c r="G158" s="14">
        <f t="shared" ref="G158:K158" si="105">G163+G173+G178+G168+G183+G188</f>
        <v>6119.23614</v>
      </c>
      <c r="H158" s="14">
        <f t="shared" si="105"/>
        <v>21</v>
      </c>
      <c r="I158" s="14">
        <f>I163+I173+I178+I168+I183+I188</f>
        <v>0</v>
      </c>
      <c r="J158" s="14">
        <f t="shared" si="105"/>
        <v>0</v>
      </c>
      <c r="K158" s="74">
        <f t="shared" si="105"/>
        <v>0</v>
      </c>
      <c r="L158" s="74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>
      <c r="A159" s="110"/>
      <c r="B159" s="110"/>
      <c r="C159" s="105"/>
      <c r="D159" s="107"/>
      <c r="E159" s="26" t="s">
        <v>57</v>
      </c>
      <c r="F159" s="13">
        <f t="shared" si="103"/>
        <v>14351.607600000001</v>
      </c>
      <c r="G159" s="14">
        <f t="shared" ref="G159:K159" si="106">G164+G174+G179+G169+G184+G189</f>
        <v>322.06506000000002</v>
      </c>
      <c r="H159" s="14">
        <f>H164+H174+H179+H169+H184+H189</f>
        <v>13350.20126</v>
      </c>
      <c r="I159" s="14">
        <f>I164+I174+I179+I169+I184+I189</f>
        <v>679.34127999999998</v>
      </c>
      <c r="J159" s="14">
        <f t="shared" si="106"/>
        <v>0</v>
      </c>
      <c r="K159" s="74">
        <f t="shared" si="106"/>
        <v>0</v>
      </c>
      <c r="L159" s="74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42" customFormat="1" ht="21.75" customHeight="1">
      <c r="A160" s="110"/>
      <c r="B160" s="110"/>
      <c r="C160" s="105"/>
      <c r="D160" s="107"/>
      <c r="E160" s="26" t="s">
        <v>58</v>
      </c>
      <c r="F160" s="13">
        <f t="shared" si="103"/>
        <v>82499.135880000002</v>
      </c>
      <c r="G160" s="14">
        <f t="shared" ref="G160:K160" si="107">G165+G175+G180+G170+G185+G190</f>
        <v>12975.96</v>
      </c>
      <c r="H160" s="14">
        <f t="shared" si="107"/>
        <v>44536.72</v>
      </c>
      <c r="I160" s="14">
        <f>I165+I175+I180+I170+I185+I190+I195</f>
        <v>24477.649879999997</v>
      </c>
      <c r="J160" s="14">
        <f t="shared" si="107"/>
        <v>508.80599999999998</v>
      </c>
      <c r="K160" s="74">
        <f t="shared" si="107"/>
        <v>0</v>
      </c>
      <c r="L160" s="74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7"/>
      <c r="AO160" s="37"/>
      <c r="AP160" s="37"/>
      <c r="AQ160" s="37"/>
      <c r="AR160" s="38"/>
      <c r="AS160" s="39"/>
      <c r="AT160" s="39"/>
      <c r="AU160" s="39"/>
      <c r="AV160" s="39"/>
      <c r="AW160" s="39"/>
      <c r="AX160" s="39"/>
      <c r="AY160" s="39"/>
      <c r="AZ160" s="40"/>
      <c r="BA160" s="41"/>
    </row>
    <row r="161" spans="1:53" s="58" customFormat="1" ht="21.75" customHeight="1">
      <c r="A161" s="111"/>
      <c r="B161" s="111"/>
      <c r="C161" s="106"/>
      <c r="D161" s="108"/>
      <c r="E161" s="26" t="s">
        <v>59</v>
      </c>
      <c r="F161" s="13">
        <f t="shared" si="103"/>
        <v>0</v>
      </c>
      <c r="G161" s="14">
        <f>G166+G176+G181+G171+G186+G191</f>
        <v>0</v>
      </c>
      <c r="H161" s="14">
        <f>H166+H176+H181+H171+H186+H191</f>
        <v>0</v>
      </c>
      <c r="I161" s="14">
        <f>I166+I176+I181+I171+I186+I191</f>
        <v>0</v>
      </c>
      <c r="J161" s="14">
        <f>J166+J176+J181+J171+J186+J191</f>
        <v>0</v>
      </c>
      <c r="K161" s="74">
        <f>K166+K176+K181+K171+K186+K191</f>
        <v>0</v>
      </c>
      <c r="L161" s="74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54"/>
      <c r="AS161" s="55"/>
      <c r="AT161" s="55"/>
      <c r="AU161" s="55"/>
      <c r="AV161" s="55"/>
      <c r="AW161" s="55"/>
      <c r="AX161" s="55"/>
      <c r="AY161" s="55"/>
      <c r="AZ161" s="56"/>
      <c r="BA161" s="57"/>
    </row>
    <row r="162" spans="1:53" s="42" customFormat="1" ht="21.75" customHeight="1">
      <c r="A162" s="98" t="s">
        <v>25</v>
      </c>
      <c r="B162" s="101" t="s">
        <v>113</v>
      </c>
      <c r="C162" s="104">
        <v>2022</v>
      </c>
      <c r="D162" s="98" t="s">
        <v>188</v>
      </c>
      <c r="E162" s="26" t="s">
        <v>47</v>
      </c>
      <c r="F162" s="13">
        <f t="shared" ref="F162:F166" si="108">G162+H162+I162+J162+K162+L162</f>
        <v>22.105260000000001</v>
      </c>
      <c r="G162" s="14">
        <f t="shared" ref="G162:L162" si="109">G163+G164+G165+G166</f>
        <v>0</v>
      </c>
      <c r="H162" s="14">
        <f t="shared" si="109"/>
        <v>22.105260000000001</v>
      </c>
      <c r="I162" s="14">
        <f t="shared" si="109"/>
        <v>0</v>
      </c>
      <c r="J162" s="14">
        <f t="shared" si="109"/>
        <v>0</v>
      </c>
      <c r="K162" s="14">
        <f t="shared" si="109"/>
        <v>0</v>
      </c>
      <c r="L162" s="14">
        <f t="shared" si="109"/>
        <v>0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1.75" customHeight="1">
      <c r="A163" s="99"/>
      <c r="B163" s="102"/>
      <c r="C163" s="105"/>
      <c r="D163" s="107"/>
      <c r="E163" s="26" t="s">
        <v>56</v>
      </c>
      <c r="F163" s="13">
        <f t="shared" si="108"/>
        <v>21</v>
      </c>
      <c r="G163" s="16">
        <v>0</v>
      </c>
      <c r="H163" s="16">
        <v>21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21.75" customHeight="1">
      <c r="A164" s="99"/>
      <c r="B164" s="102"/>
      <c r="C164" s="105"/>
      <c r="D164" s="107"/>
      <c r="E164" s="26" t="s">
        <v>57</v>
      </c>
      <c r="F164" s="13">
        <f t="shared" si="108"/>
        <v>1.1052599999999999</v>
      </c>
      <c r="G164" s="16">
        <v>0</v>
      </c>
      <c r="H164" s="16">
        <v>1.1052599999999999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>
      <c r="A165" s="99"/>
      <c r="B165" s="102"/>
      <c r="C165" s="105"/>
      <c r="D165" s="107"/>
      <c r="E165" s="26" t="s">
        <v>58</v>
      </c>
      <c r="F165" s="13">
        <f t="shared" si="108"/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58" customFormat="1" ht="21.75" customHeight="1">
      <c r="A166" s="100"/>
      <c r="B166" s="103"/>
      <c r="C166" s="106"/>
      <c r="D166" s="108"/>
      <c r="E166" s="26" t="s">
        <v>59</v>
      </c>
      <c r="F166" s="13">
        <f t="shared" si="108"/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54"/>
      <c r="AS166" s="55"/>
      <c r="AT166" s="55"/>
      <c r="AU166" s="55"/>
      <c r="AV166" s="55"/>
      <c r="AW166" s="55"/>
      <c r="AX166" s="55"/>
      <c r="AY166" s="55"/>
      <c r="AZ166" s="56"/>
      <c r="BA166" s="57"/>
    </row>
    <row r="167" spans="1:53" s="58" customFormat="1" ht="21.75" customHeight="1">
      <c r="A167" s="98" t="s">
        <v>26</v>
      </c>
      <c r="B167" s="101" t="s">
        <v>131</v>
      </c>
      <c r="C167" s="104" t="s">
        <v>91</v>
      </c>
      <c r="D167" s="98" t="s">
        <v>93</v>
      </c>
      <c r="E167" s="26" t="s">
        <v>47</v>
      </c>
      <c r="F167" s="13">
        <f t="shared" ref="F167:F171" si="110">G167+H167+I167+J167+K167+L167</f>
        <v>20492.981200000002</v>
      </c>
      <c r="G167" s="14">
        <f>G168+G169+G170+G171</f>
        <v>6441.3011999999999</v>
      </c>
      <c r="H167" s="14">
        <f>H168+H169+H170+H171</f>
        <v>14051.68</v>
      </c>
      <c r="I167" s="14">
        <f>I168+I169+I170+I171</f>
        <v>0</v>
      </c>
      <c r="J167" s="14">
        <f>J168+J169+J170+J171</f>
        <v>0</v>
      </c>
      <c r="K167" s="14">
        <f t="shared" ref="K167:L167" si="111">K168+K169+K170+K171</f>
        <v>0</v>
      </c>
      <c r="L167" s="14">
        <f t="shared" si="111"/>
        <v>0</v>
      </c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54"/>
      <c r="AS167" s="55"/>
      <c r="AT167" s="55"/>
      <c r="AU167" s="55"/>
      <c r="AV167" s="55"/>
      <c r="AW167" s="55"/>
      <c r="AX167" s="55"/>
      <c r="AY167" s="55"/>
      <c r="AZ167" s="56"/>
      <c r="BA167" s="57"/>
    </row>
    <row r="168" spans="1:53" s="58" customFormat="1" ht="21.75" customHeight="1">
      <c r="A168" s="99"/>
      <c r="B168" s="102"/>
      <c r="C168" s="105"/>
      <c r="D168" s="130"/>
      <c r="E168" s="26" t="s">
        <v>56</v>
      </c>
      <c r="F168" s="13">
        <f t="shared" si="110"/>
        <v>6119.23614</v>
      </c>
      <c r="G168" s="17">
        <v>6119.23614</v>
      </c>
      <c r="H168" s="17">
        <v>0</v>
      </c>
      <c r="I168" s="16">
        <v>0</v>
      </c>
      <c r="J168" s="16">
        <v>0</v>
      </c>
      <c r="K168" s="16">
        <v>0</v>
      </c>
      <c r="L168" s="16">
        <v>0</v>
      </c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54"/>
      <c r="AS168" s="55"/>
      <c r="AT168" s="55"/>
      <c r="AU168" s="55"/>
      <c r="AV168" s="55"/>
      <c r="AW168" s="55"/>
      <c r="AX168" s="55"/>
      <c r="AY168" s="55"/>
      <c r="AZ168" s="56"/>
      <c r="BA168" s="57"/>
    </row>
    <row r="169" spans="1:53" s="58" customFormat="1" ht="21.75" customHeight="1">
      <c r="A169" s="99"/>
      <c r="B169" s="102"/>
      <c r="C169" s="105"/>
      <c r="D169" s="130"/>
      <c r="E169" s="26" t="s">
        <v>57</v>
      </c>
      <c r="F169" s="13">
        <f t="shared" si="110"/>
        <v>13671.16106</v>
      </c>
      <c r="G169" s="17">
        <v>322.06506000000002</v>
      </c>
      <c r="H169" s="17">
        <v>13349.096</v>
      </c>
      <c r="I169" s="16">
        <v>0</v>
      </c>
      <c r="J169" s="16">
        <v>0</v>
      </c>
      <c r="K169" s="16">
        <v>0</v>
      </c>
      <c r="L169" s="16">
        <v>0</v>
      </c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54"/>
      <c r="AS169" s="55"/>
      <c r="AT169" s="55"/>
      <c r="AU169" s="55"/>
      <c r="AV169" s="55"/>
      <c r="AW169" s="55"/>
      <c r="AX169" s="55"/>
      <c r="AY169" s="55"/>
      <c r="AZ169" s="56"/>
      <c r="BA169" s="57"/>
    </row>
    <row r="170" spans="1:53" s="58" customFormat="1" ht="21.75" customHeight="1">
      <c r="A170" s="99"/>
      <c r="B170" s="102"/>
      <c r="C170" s="105"/>
      <c r="D170" s="130"/>
      <c r="E170" s="26" t="s">
        <v>58</v>
      </c>
      <c r="F170" s="13">
        <f t="shared" si="110"/>
        <v>702.58399999999995</v>
      </c>
      <c r="G170" s="17">
        <v>0</v>
      </c>
      <c r="H170" s="17">
        <v>702.58399999999995</v>
      </c>
      <c r="I170" s="16">
        <v>0</v>
      </c>
      <c r="J170" s="16">
        <v>0</v>
      </c>
      <c r="K170" s="16">
        <v>0</v>
      </c>
      <c r="L170" s="16">
        <v>0</v>
      </c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54"/>
      <c r="AS170" s="55"/>
      <c r="AT170" s="55"/>
      <c r="AU170" s="55"/>
      <c r="AV170" s="55"/>
      <c r="AW170" s="55"/>
      <c r="AX170" s="55"/>
      <c r="AY170" s="55"/>
      <c r="AZ170" s="56"/>
      <c r="BA170" s="57"/>
    </row>
    <row r="171" spans="1:53" s="58" customFormat="1" ht="21.75" customHeight="1">
      <c r="A171" s="100"/>
      <c r="B171" s="103"/>
      <c r="C171" s="106"/>
      <c r="D171" s="131"/>
      <c r="E171" s="26" t="s">
        <v>59</v>
      </c>
      <c r="F171" s="13">
        <f t="shared" si="110"/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54"/>
      <c r="AS171" s="55"/>
      <c r="AT171" s="55"/>
      <c r="AU171" s="55"/>
      <c r="AV171" s="55"/>
      <c r="AW171" s="55"/>
      <c r="AX171" s="55"/>
      <c r="AY171" s="55"/>
      <c r="AZ171" s="56"/>
      <c r="BA171" s="57"/>
    </row>
    <row r="172" spans="1:53" s="42" customFormat="1" ht="21.75" customHeight="1">
      <c r="A172" s="98" t="s">
        <v>27</v>
      </c>
      <c r="B172" s="101" t="s">
        <v>144</v>
      </c>
      <c r="C172" s="104" t="s">
        <v>107</v>
      </c>
      <c r="D172" s="98" t="s">
        <v>187</v>
      </c>
      <c r="E172" s="26" t="s">
        <v>47</v>
      </c>
      <c r="F172" s="13">
        <f t="shared" ref="F172:F176" si="112">G172+H172+I172+J172+K172+L172</f>
        <v>44964.417069999996</v>
      </c>
      <c r="G172" s="14">
        <f t="shared" ref="G172:H172" si="113">G173+G174+G175+G176</f>
        <v>1163.067</v>
      </c>
      <c r="H172" s="14">
        <f t="shared" si="113"/>
        <v>31058.942999999999</v>
      </c>
      <c r="I172" s="14">
        <f>I173+I174+I175+I176</f>
        <v>12233.601070000001</v>
      </c>
      <c r="J172" s="14">
        <f t="shared" ref="J172:L172" si="114">J173+J174+J175+J176</f>
        <v>508.80599999999998</v>
      </c>
      <c r="K172" s="74">
        <f t="shared" si="114"/>
        <v>0</v>
      </c>
      <c r="L172" s="74">
        <f t="shared" si="114"/>
        <v>0</v>
      </c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  <c r="AJ172" s="37"/>
      <c r="AK172" s="37"/>
      <c r="AL172" s="37"/>
      <c r="AM172" s="37"/>
      <c r="AN172" s="37"/>
      <c r="AO172" s="37"/>
      <c r="AP172" s="37"/>
      <c r="AQ172" s="37"/>
      <c r="AR172" s="38"/>
      <c r="AS172" s="39"/>
      <c r="AT172" s="39"/>
      <c r="AU172" s="39"/>
      <c r="AV172" s="39"/>
      <c r="AW172" s="39"/>
      <c r="AX172" s="39"/>
      <c r="AY172" s="39"/>
      <c r="AZ172" s="40"/>
      <c r="BA172" s="41"/>
    </row>
    <row r="173" spans="1:53" s="42" customFormat="1" ht="21.75" customHeight="1">
      <c r="A173" s="99"/>
      <c r="B173" s="102"/>
      <c r="C173" s="105"/>
      <c r="D173" s="107"/>
      <c r="E173" s="26" t="s">
        <v>56</v>
      </c>
      <c r="F173" s="13">
        <f t="shared" si="112"/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  <c r="AI173" s="37"/>
      <c r="AJ173" s="37"/>
      <c r="AK173" s="37"/>
      <c r="AL173" s="37"/>
      <c r="AM173" s="37"/>
      <c r="AN173" s="37"/>
      <c r="AO173" s="37"/>
      <c r="AP173" s="37"/>
      <c r="AQ173" s="37"/>
      <c r="AR173" s="38"/>
      <c r="AS173" s="39"/>
      <c r="AT173" s="39"/>
      <c r="AU173" s="39"/>
      <c r="AV173" s="39"/>
      <c r="AW173" s="39"/>
      <c r="AX173" s="39"/>
      <c r="AY173" s="39"/>
      <c r="AZ173" s="40"/>
      <c r="BA173" s="41"/>
    </row>
    <row r="174" spans="1:53" s="42" customFormat="1" ht="21.75" customHeight="1">
      <c r="A174" s="99"/>
      <c r="B174" s="102"/>
      <c r="C174" s="105"/>
      <c r="D174" s="107"/>
      <c r="E174" s="26" t="s">
        <v>57</v>
      </c>
      <c r="F174" s="13">
        <f t="shared" si="112"/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  <c r="AI174" s="37"/>
      <c r="AJ174" s="37"/>
      <c r="AK174" s="37"/>
      <c r="AL174" s="37"/>
      <c r="AM174" s="37"/>
      <c r="AN174" s="37"/>
      <c r="AO174" s="37"/>
      <c r="AP174" s="37"/>
      <c r="AQ174" s="37"/>
      <c r="AR174" s="38"/>
      <c r="AS174" s="39"/>
      <c r="AT174" s="39"/>
      <c r="AU174" s="39"/>
      <c r="AV174" s="39"/>
      <c r="AW174" s="39"/>
      <c r="AX174" s="39"/>
      <c r="AY174" s="39"/>
      <c r="AZ174" s="40"/>
      <c r="BA174" s="41"/>
    </row>
    <row r="175" spans="1:53" s="42" customFormat="1" ht="21.75" customHeight="1">
      <c r="A175" s="99"/>
      <c r="B175" s="102"/>
      <c r="C175" s="105"/>
      <c r="D175" s="107"/>
      <c r="E175" s="26" t="s">
        <v>58</v>
      </c>
      <c r="F175" s="13">
        <f t="shared" si="112"/>
        <v>44964.417069999996</v>
      </c>
      <c r="G175" s="17">
        <v>1163.067</v>
      </c>
      <c r="H175" s="17">
        <v>31058.942999999999</v>
      </c>
      <c r="I175" s="17">
        <f>11909.60107+324</f>
        <v>12233.601070000001</v>
      </c>
      <c r="J175" s="17">
        <v>508.80599999999998</v>
      </c>
      <c r="K175" s="17">
        <v>0</v>
      </c>
      <c r="L175" s="17">
        <v>0</v>
      </c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  <c r="AI175" s="37"/>
      <c r="AJ175" s="37"/>
      <c r="AK175" s="37"/>
      <c r="AL175" s="37"/>
      <c r="AM175" s="37"/>
      <c r="AN175" s="37"/>
      <c r="AO175" s="37"/>
      <c r="AP175" s="37"/>
      <c r="AQ175" s="37"/>
      <c r="AR175" s="38"/>
      <c r="AS175" s="39"/>
      <c r="AT175" s="39"/>
      <c r="AU175" s="39"/>
      <c r="AV175" s="39"/>
      <c r="AW175" s="39"/>
      <c r="AX175" s="39"/>
      <c r="AY175" s="39"/>
      <c r="AZ175" s="40"/>
      <c r="BA175" s="41"/>
    </row>
    <row r="176" spans="1:53" s="58" customFormat="1" ht="96" customHeight="1">
      <c r="A176" s="100"/>
      <c r="B176" s="103"/>
      <c r="C176" s="106"/>
      <c r="D176" s="108"/>
      <c r="E176" s="26" t="s">
        <v>59</v>
      </c>
      <c r="F176" s="13">
        <f t="shared" si="112"/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42" customFormat="1" ht="21.75" customHeight="1">
      <c r="A177" s="98" t="s">
        <v>28</v>
      </c>
      <c r="B177" s="135" t="s">
        <v>189</v>
      </c>
      <c r="C177" s="104" t="s">
        <v>138</v>
      </c>
      <c r="D177" s="98" t="s">
        <v>83</v>
      </c>
      <c r="E177" s="26" t="s">
        <v>47</v>
      </c>
      <c r="F177" s="13">
        <f t="shared" ref="F177:F181" si="115">G177+H177+I177+J177+K177+L177</f>
        <v>16856.419999999998</v>
      </c>
      <c r="G177" s="14">
        <f>G178+G179+G180+G181</f>
        <v>5246.29</v>
      </c>
      <c r="H177" s="14">
        <f t="shared" ref="H177:L177" si="116">H178+H179+H180+H181</f>
        <v>5971.5479999999998</v>
      </c>
      <c r="I177" s="14">
        <f t="shared" si="116"/>
        <v>5638.5820000000003</v>
      </c>
      <c r="J177" s="14">
        <f t="shared" si="116"/>
        <v>0</v>
      </c>
      <c r="K177" s="14">
        <f t="shared" si="116"/>
        <v>0</v>
      </c>
      <c r="L177" s="14">
        <f t="shared" si="116"/>
        <v>0</v>
      </c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  <c r="AJ177" s="37"/>
      <c r="AK177" s="37"/>
      <c r="AL177" s="37"/>
      <c r="AM177" s="37"/>
      <c r="AN177" s="37"/>
      <c r="AO177" s="37"/>
      <c r="AP177" s="37"/>
      <c r="AQ177" s="37"/>
      <c r="AR177" s="38"/>
      <c r="AS177" s="39"/>
      <c r="AT177" s="39"/>
      <c r="AU177" s="39"/>
      <c r="AV177" s="39"/>
      <c r="AW177" s="39"/>
      <c r="AX177" s="39"/>
      <c r="AY177" s="39"/>
      <c r="AZ177" s="40"/>
      <c r="BA177" s="41"/>
    </row>
    <row r="178" spans="1:53" s="42" customFormat="1" ht="21.75" customHeight="1">
      <c r="A178" s="99"/>
      <c r="B178" s="102"/>
      <c r="C178" s="105"/>
      <c r="D178" s="130"/>
      <c r="E178" s="26" t="s">
        <v>56</v>
      </c>
      <c r="F178" s="13">
        <f t="shared" si="115"/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  <c r="AK178" s="37"/>
      <c r="AL178" s="37"/>
      <c r="AM178" s="37"/>
      <c r="AN178" s="37"/>
      <c r="AO178" s="37"/>
      <c r="AP178" s="37"/>
      <c r="AQ178" s="37"/>
      <c r="AR178" s="38"/>
      <c r="AS178" s="39"/>
      <c r="AT178" s="39"/>
      <c r="AU178" s="39"/>
      <c r="AV178" s="39"/>
      <c r="AW178" s="39"/>
      <c r="AX178" s="39"/>
      <c r="AY178" s="39"/>
      <c r="AZ178" s="40"/>
      <c r="BA178" s="41"/>
    </row>
    <row r="179" spans="1:53" s="42" customFormat="1" ht="21.75" customHeight="1">
      <c r="A179" s="99"/>
      <c r="B179" s="102"/>
      <c r="C179" s="105"/>
      <c r="D179" s="130"/>
      <c r="E179" s="26" t="s">
        <v>57</v>
      </c>
      <c r="F179" s="13">
        <f t="shared" si="115"/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7"/>
      <c r="AK179" s="37"/>
      <c r="AL179" s="37"/>
      <c r="AM179" s="37"/>
      <c r="AN179" s="37"/>
      <c r="AO179" s="37"/>
      <c r="AP179" s="37"/>
      <c r="AQ179" s="37"/>
      <c r="AR179" s="38"/>
      <c r="AS179" s="39"/>
      <c r="AT179" s="39"/>
      <c r="AU179" s="39"/>
      <c r="AV179" s="39"/>
      <c r="AW179" s="39"/>
      <c r="AX179" s="39"/>
      <c r="AY179" s="39"/>
      <c r="AZ179" s="40"/>
      <c r="BA179" s="41"/>
    </row>
    <row r="180" spans="1:53" s="42" customFormat="1" ht="21.75" customHeight="1">
      <c r="A180" s="99"/>
      <c r="B180" s="102"/>
      <c r="C180" s="105"/>
      <c r="D180" s="130"/>
      <c r="E180" s="26" t="s">
        <v>58</v>
      </c>
      <c r="F180" s="13">
        <f t="shared" si="115"/>
        <v>16856.419999999998</v>
      </c>
      <c r="G180" s="17">
        <f>5363.47-117.18</f>
        <v>5246.29</v>
      </c>
      <c r="H180" s="17">
        <v>5971.5479999999998</v>
      </c>
      <c r="I180" s="16">
        <v>5638.5820000000003</v>
      </c>
      <c r="J180" s="16">
        <v>0</v>
      </c>
      <c r="K180" s="16">
        <v>0</v>
      </c>
      <c r="L180" s="16">
        <v>0</v>
      </c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  <c r="AK180" s="37"/>
      <c r="AL180" s="37"/>
      <c r="AM180" s="37"/>
      <c r="AN180" s="37"/>
      <c r="AO180" s="37"/>
      <c r="AP180" s="37"/>
      <c r="AQ180" s="37"/>
      <c r="AR180" s="38"/>
      <c r="AS180" s="39"/>
      <c r="AT180" s="39"/>
      <c r="AU180" s="39"/>
      <c r="AV180" s="39"/>
      <c r="AW180" s="39"/>
      <c r="AX180" s="39"/>
      <c r="AY180" s="39"/>
      <c r="AZ180" s="40"/>
      <c r="BA180" s="41"/>
    </row>
    <row r="181" spans="1:53" s="58" customFormat="1" ht="20.25" customHeight="1">
      <c r="A181" s="100"/>
      <c r="B181" s="103"/>
      <c r="C181" s="106"/>
      <c r="D181" s="131"/>
      <c r="E181" s="26" t="s">
        <v>59</v>
      </c>
      <c r="F181" s="13">
        <f t="shared" si="115"/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42" customFormat="1" ht="21.75" customHeight="1">
      <c r="A182" s="98" t="s">
        <v>99</v>
      </c>
      <c r="B182" s="136" t="s">
        <v>149</v>
      </c>
      <c r="C182" s="139" t="s">
        <v>139</v>
      </c>
      <c r="D182" s="98" t="s">
        <v>90</v>
      </c>
      <c r="E182" s="26" t="s">
        <v>47</v>
      </c>
      <c r="F182" s="13">
        <f t="shared" ref="F182:F186" si="117">G182+H182+I182+J182+K182+L182</f>
        <v>18079.960009999999</v>
      </c>
      <c r="G182" s="14">
        <f>G183+G184+G185+G186</f>
        <v>6566.6030000000001</v>
      </c>
      <c r="H182" s="14">
        <f>H183+H184+H185+H186</f>
        <v>6803.6450000000004</v>
      </c>
      <c r="I182" s="14">
        <f>I183+I184+I185+I186</f>
        <v>4709.7120100000002</v>
      </c>
      <c r="J182" s="14">
        <v>0</v>
      </c>
      <c r="K182" s="14">
        <v>0</v>
      </c>
      <c r="L182" s="14">
        <v>0</v>
      </c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  <c r="AK182" s="37"/>
      <c r="AL182" s="37"/>
      <c r="AM182" s="37"/>
      <c r="AN182" s="37"/>
      <c r="AO182" s="37"/>
      <c r="AP182" s="37"/>
      <c r="AQ182" s="37"/>
      <c r="AR182" s="38"/>
      <c r="AS182" s="39"/>
      <c r="AT182" s="39"/>
      <c r="AU182" s="39"/>
      <c r="AV182" s="39"/>
      <c r="AW182" s="39"/>
      <c r="AX182" s="39"/>
      <c r="AY182" s="39"/>
      <c r="AZ182" s="40"/>
      <c r="BA182" s="41"/>
    </row>
    <row r="183" spans="1:53" s="42" customFormat="1" ht="21.75" customHeight="1">
      <c r="A183" s="99"/>
      <c r="B183" s="137"/>
      <c r="C183" s="140"/>
      <c r="D183" s="99"/>
      <c r="E183" s="26" t="s">
        <v>56</v>
      </c>
      <c r="F183" s="13">
        <f t="shared" si="117"/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7"/>
      <c r="AK183" s="37"/>
      <c r="AL183" s="37"/>
      <c r="AM183" s="37"/>
      <c r="AN183" s="37"/>
      <c r="AO183" s="37"/>
      <c r="AP183" s="37"/>
      <c r="AQ183" s="37"/>
      <c r="AR183" s="38"/>
      <c r="AS183" s="39"/>
      <c r="AT183" s="39"/>
      <c r="AU183" s="39"/>
      <c r="AV183" s="39"/>
      <c r="AW183" s="39"/>
      <c r="AX183" s="39"/>
      <c r="AY183" s="39"/>
      <c r="AZ183" s="40"/>
      <c r="BA183" s="41"/>
    </row>
    <row r="184" spans="1:53" s="42" customFormat="1" ht="21.75" customHeight="1">
      <c r="A184" s="99"/>
      <c r="B184" s="137"/>
      <c r="C184" s="140"/>
      <c r="D184" s="99"/>
      <c r="E184" s="26" t="s">
        <v>57</v>
      </c>
      <c r="F184" s="13">
        <f t="shared" si="117"/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  <c r="AJ184" s="37"/>
      <c r="AK184" s="37"/>
      <c r="AL184" s="37"/>
      <c r="AM184" s="37"/>
      <c r="AN184" s="37"/>
      <c r="AO184" s="37"/>
      <c r="AP184" s="37"/>
      <c r="AQ184" s="37"/>
      <c r="AR184" s="38"/>
      <c r="AS184" s="39"/>
      <c r="AT184" s="39"/>
      <c r="AU184" s="39"/>
      <c r="AV184" s="39"/>
      <c r="AW184" s="39"/>
      <c r="AX184" s="39"/>
      <c r="AY184" s="39"/>
      <c r="AZ184" s="40"/>
      <c r="BA184" s="41"/>
    </row>
    <row r="185" spans="1:53" s="42" customFormat="1" ht="21.75" customHeight="1">
      <c r="A185" s="99"/>
      <c r="B185" s="137"/>
      <c r="C185" s="140"/>
      <c r="D185" s="99"/>
      <c r="E185" s="26" t="s">
        <v>58</v>
      </c>
      <c r="F185" s="13">
        <f t="shared" si="117"/>
        <v>18079.960009999999</v>
      </c>
      <c r="G185" s="17">
        <v>6566.6030000000001</v>
      </c>
      <c r="H185" s="17">
        <v>6803.6450000000004</v>
      </c>
      <c r="I185" s="17">
        <v>4709.7120100000002</v>
      </c>
      <c r="J185" s="17">
        <v>0</v>
      </c>
      <c r="K185" s="17">
        <v>0</v>
      </c>
      <c r="L185" s="17">
        <v>0</v>
      </c>
      <c r="M185" s="37" t="s">
        <v>141</v>
      </c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7"/>
      <c r="AK185" s="37"/>
      <c r="AL185" s="37"/>
      <c r="AM185" s="37"/>
      <c r="AN185" s="37"/>
      <c r="AO185" s="37"/>
      <c r="AP185" s="37"/>
      <c r="AQ185" s="37"/>
      <c r="AR185" s="38"/>
      <c r="AS185" s="39"/>
      <c r="AT185" s="39"/>
      <c r="AU185" s="39"/>
      <c r="AV185" s="39"/>
      <c r="AW185" s="39"/>
      <c r="AX185" s="39"/>
      <c r="AY185" s="39"/>
      <c r="AZ185" s="40"/>
      <c r="BA185" s="41"/>
    </row>
    <row r="186" spans="1:53" s="58" customFormat="1" ht="21.75" customHeight="1">
      <c r="A186" s="100"/>
      <c r="B186" s="138"/>
      <c r="C186" s="141"/>
      <c r="D186" s="100"/>
      <c r="E186" s="26" t="s">
        <v>59</v>
      </c>
      <c r="F186" s="13">
        <f t="shared" si="117"/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54"/>
      <c r="AS186" s="55"/>
      <c r="AT186" s="55"/>
      <c r="AU186" s="55"/>
      <c r="AV186" s="55"/>
      <c r="AW186" s="55"/>
      <c r="AX186" s="55"/>
      <c r="AY186" s="55"/>
      <c r="AZ186" s="56"/>
      <c r="BA186" s="57"/>
    </row>
    <row r="187" spans="1:53" s="42" customFormat="1" ht="21.75" customHeight="1">
      <c r="A187" s="98" t="s">
        <v>112</v>
      </c>
      <c r="B187" s="101" t="s">
        <v>114</v>
      </c>
      <c r="C187" s="104">
        <v>2023</v>
      </c>
      <c r="D187" s="98" t="s">
        <v>142</v>
      </c>
      <c r="E187" s="26" t="s">
        <v>47</v>
      </c>
      <c r="F187" s="13">
        <f t="shared" ref="F187:F191" si="118">G187+H187+I187+J187+K187+L187</f>
        <v>715.09608000000003</v>
      </c>
      <c r="G187" s="14">
        <f>G188+G189+G190+G191</f>
        <v>0</v>
      </c>
      <c r="H187" s="14">
        <f>H188+H189+H190+H191</f>
        <v>0</v>
      </c>
      <c r="I187" s="14">
        <f>I188+I189+I190+I191</f>
        <v>715.09608000000003</v>
      </c>
      <c r="J187" s="14">
        <f>J188+J189+J190+J191</f>
        <v>0</v>
      </c>
      <c r="K187" s="14">
        <f t="shared" ref="K187:L187" si="119">K188+K189+K190+K191</f>
        <v>0</v>
      </c>
      <c r="L187" s="14">
        <f t="shared" si="119"/>
        <v>0</v>
      </c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7"/>
      <c r="AQ187" s="37"/>
      <c r="AR187" s="38"/>
      <c r="AS187" s="39"/>
      <c r="AT187" s="39"/>
      <c r="AU187" s="39"/>
      <c r="AV187" s="39"/>
      <c r="AW187" s="39"/>
      <c r="AX187" s="39"/>
      <c r="AY187" s="39"/>
      <c r="AZ187" s="40"/>
      <c r="BA187" s="41"/>
    </row>
    <row r="188" spans="1:53" s="42" customFormat="1" ht="21.75" customHeight="1">
      <c r="A188" s="99"/>
      <c r="B188" s="102"/>
      <c r="C188" s="105"/>
      <c r="D188" s="107"/>
      <c r="E188" s="26" t="s">
        <v>56</v>
      </c>
      <c r="F188" s="13">
        <f t="shared" si="118"/>
        <v>0</v>
      </c>
      <c r="G188" s="16">
        <v>0</v>
      </c>
      <c r="H188" s="16">
        <v>0</v>
      </c>
      <c r="I188" s="16"/>
      <c r="J188" s="16">
        <v>0</v>
      </c>
      <c r="K188" s="16">
        <v>0</v>
      </c>
      <c r="L188" s="16">
        <v>0</v>
      </c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  <c r="AK188" s="37"/>
      <c r="AL188" s="37"/>
      <c r="AM188" s="37"/>
      <c r="AN188" s="37"/>
      <c r="AO188" s="37"/>
      <c r="AP188" s="37"/>
      <c r="AQ188" s="37"/>
      <c r="AR188" s="38"/>
      <c r="AS188" s="39"/>
      <c r="AT188" s="39"/>
      <c r="AU188" s="39"/>
      <c r="AV188" s="39"/>
      <c r="AW188" s="39"/>
      <c r="AX188" s="39"/>
      <c r="AY188" s="39"/>
      <c r="AZ188" s="40"/>
      <c r="BA188" s="41"/>
    </row>
    <row r="189" spans="1:53" s="42" customFormat="1" ht="21.75" customHeight="1">
      <c r="A189" s="99"/>
      <c r="B189" s="102"/>
      <c r="C189" s="105"/>
      <c r="D189" s="107"/>
      <c r="E189" s="26" t="s">
        <v>57</v>
      </c>
      <c r="F189" s="13">
        <f t="shared" si="118"/>
        <v>679.34127999999998</v>
      </c>
      <c r="G189" s="16">
        <v>0</v>
      </c>
      <c r="H189" s="16">
        <v>0</v>
      </c>
      <c r="I189" s="27">
        <v>679.34127999999998</v>
      </c>
      <c r="J189" s="16">
        <v>0</v>
      </c>
      <c r="K189" s="16">
        <v>0</v>
      </c>
      <c r="L189" s="16">
        <v>0</v>
      </c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8"/>
      <c r="AS189" s="39"/>
      <c r="AT189" s="39"/>
      <c r="AU189" s="39"/>
      <c r="AV189" s="39"/>
      <c r="AW189" s="39"/>
      <c r="AX189" s="39"/>
      <c r="AY189" s="39"/>
      <c r="AZ189" s="40"/>
      <c r="BA189" s="41"/>
    </row>
    <row r="190" spans="1:53" s="42" customFormat="1" ht="21.75" customHeight="1">
      <c r="A190" s="99"/>
      <c r="B190" s="102"/>
      <c r="C190" s="105"/>
      <c r="D190" s="107"/>
      <c r="E190" s="26" t="s">
        <v>58</v>
      </c>
      <c r="F190" s="13">
        <f t="shared" si="118"/>
        <v>35.754800000000003</v>
      </c>
      <c r="G190" s="16">
        <v>0</v>
      </c>
      <c r="H190" s="16">
        <v>0</v>
      </c>
      <c r="I190" s="27">
        <v>35.754800000000003</v>
      </c>
      <c r="J190" s="16">
        <v>0</v>
      </c>
      <c r="K190" s="16">
        <v>0</v>
      </c>
      <c r="L190" s="16">
        <v>0</v>
      </c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  <c r="AR190" s="38"/>
      <c r="AS190" s="39"/>
      <c r="AT190" s="39"/>
      <c r="AU190" s="39"/>
      <c r="AV190" s="39"/>
      <c r="AW190" s="39"/>
      <c r="AX190" s="39"/>
      <c r="AY190" s="39"/>
      <c r="AZ190" s="40"/>
      <c r="BA190" s="41"/>
    </row>
    <row r="191" spans="1:53" s="58" customFormat="1" ht="21.75" customHeight="1">
      <c r="A191" s="100"/>
      <c r="B191" s="103"/>
      <c r="C191" s="106"/>
      <c r="D191" s="108"/>
      <c r="E191" s="26" t="s">
        <v>59</v>
      </c>
      <c r="F191" s="13">
        <f t="shared" si="118"/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54"/>
      <c r="AS191" s="55"/>
      <c r="AT191" s="55"/>
      <c r="AU191" s="55"/>
      <c r="AV191" s="55"/>
      <c r="AW191" s="55"/>
      <c r="AX191" s="55"/>
      <c r="AY191" s="55"/>
      <c r="AZ191" s="56"/>
      <c r="BA191" s="57"/>
    </row>
    <row r="192" spans="1:53" s="42" customFormat="1" ht="21.75" customHeight="1">
      <c r="A192" s="98" t="s">
        <v>145</v>
      </c>
      <c r="B192" s="101" t="s">
        <v>146</v>
      </c>
      <c r="C192" s="104">
        <v>2023</v>
      </c>
      <c r="D192" s="98" t="s">
        <v>147</v>
      </c>
      <c r="E192" s="26" t="s">
        <v>47</v>
      </c>
      <c r="F192" s="13">
        <f>G192+H192+I192+J192+K192+L192</f>
        <v>1860</v>
      </c>
      <c r="G192" s="14">
        <f>G193+G194+G195+G196</f>
        <v>0</v>
      </c>
      <c r="H192" s="14">
        <f>H193+H194+H195+H196</f>
        <v>0</v>
      </c>
      <c r="I192" s="14">
        <f>I193+I194+I195+I196</f>
        <v>1860</v>
      </c>
      <c r="J192" s="14">
        <f>J193+J194+J195+J196</f>
        <v>0</v>
      </c>
      <c r="K192" s="14">
        <f t="shared" ref="K192:L192" si="120">K193+K194+K195+K196</f>
        <v>0</v>
      </c>
      <c r="L192" s="14">
        <f t="shared" si="120"/>
        <v>0</v>
      </c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21.75" customHeight="1">
      <c r="A193" s="99"/>
      <c r="B193" s="102"/>
      <c r="C193" s="105"/>
      <c r="D193" s="107"/>
      <c r="E193" s="26" t="s">
        <v>56</v>
      </c>
      <c r="F193" s="13">
        <f>G193+H193+I193+J193+K193+L193</f>
        <v>0</v>
      </c>
      <c r="G193" s="16">
        <v>0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1.75" customHeight="1">
      <c r="A194" s="99"/>
      <c r="B194" s="102"/>
      <c r="C194" s="105"/>
      <c r="D194" s="107"/>
      <c r="E194" s="26" t="s">
        <v>57</v>
      </c>
      <c r="F194" s="13">
        <f>G194+H194+I194+J194+K194+L194</f>
        <v>0</v>
      </c>
      <c r="G194" s="16">
        <v>0</v>
      </c>
      <c r="H194" s="16">
        <v>0</v>
      </c>
      <c r="I194" s="27">
        <v>0</v>
      </c>
      <c r="J194" s="16">
        <v>0</v>
      </c>
      <c r="K194" s="16">
        <v>0</v>
      </c>
      <c r="L194" s="16">
        <v>0</v>
      </c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>
      <c r="A195" s="99"/>
      <c r="B195" s="102"/>
      <c r="C195" s="105"/>
      <c r="D195" s="107"/>
      <c r="E195" s="26" t="s">
        <v>58</v>
      </c>
      <c r="F195" s="13">
        <f>G195+H195+I195+J195+K195+L195</f>
        <v>1860</v>
      </c>
      <c r="G195" s="16">
        <v>0</v>
      </c>
      <c r="H195" s="16">
        <v>0</v>
      </c>
      <c r="I195" s="27">
        <v>1860</v>
      </c>
      <c r="J195" s="16">
        <v>0</v>
      </c>
      <c r="K195" s="16">
        <v>0</v>
      </c>
      <c r="L195" s="16">
        <v>0</v>
      </c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58" customFormat="1" ht="21.75" customHeight="1">
      <c r="A196" s="100"/>
      <c r="B196" s="103"/>
      <c r="C196" s="106"/>
      <c r="D196" s="108"/>
      <c r="E196" s="26" t="s">
        <v>59</v>
      </c>
      <c r="F196" s="13">
        <f t="shared" ref="F196" si="121">G196+H196+I196+J196+K196</f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54"/>
      <c r="AS196" s="55"/>
      <c r="AT196" s="55"/>
      <c r="AU196" s="55"/>
      <c r="AV196" s="55"/>
      <c r="AW196" s="55"/>
      <c r="AX196" s="55"/>
      <c r="AY196" s="55"/>
      <c r="AZ196" s="56"/>
      <c r="BA196" s="57"/>
    </row>
    <row r="197" spans="1:53" s="42" customFormat="1" ht="21.75" customHeight="1">
      <c r="A197" s="95"/>
      <c r="B197" s="132" t="s">
        <v>73</v>
      </c>
      <c r="C197" s="104" t="s">
        <v>137</v>
      </c>
      <c r="D197" s="122"/>
      <c r="E197" s="25" t="s">
        <v>47</v>
      </c>
      <c r="F197" s="23">
        <f>F12+F57+F67+F97+F157</f>
        <v>1286749.7260700001</v>
      </c>
      <c r="G197" s="23">
        <f t="shared" ref="G197:J198" si="122">G12+G57+G67+G97+G157</f>
        <v>182601.34386000002</v>
      </c>
      <c r="H197" s="23">
        <f t="shared" si="122"/>
        <v>233788.01252999998</v>
      </c>
      <c r="I197" s="23">
        <f t="shared" si="122"/>
        <v>225465.33267999999</v>
      </c>
      <c r="J197" s="23">
        <f>J12+J57+J67+J97+J157</f>
        <v>206410.34500000006</v>
      </c>
      <c r="K197" s="71">
        <f>K12+K57+K67+K97+K157+K92+K147</f>
        <v>199309.98699999999</v>
      </c>
      <c r="L197" s="71">
        <f>L12+L57+L67+L97+L157+L92+L147</f>
        <v>239174.70500000002</v>
      </c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59"/>
      <c r="AN197" s="59"/>
      <c r="AO197" s="59"/>
      <c r="AP197" s="59"/>
      <c r="AQ197" s="59"/>
      <c r="AR197" s="39"/>
      <c r="AS197" s="39"/>
      <c r="AT197" s="39"/>
      <c r="AU197" s="39"/>
      <c r="AV197" s="39"/>
      <c r="AW197" s="39"/>
      <c r="AX197" s="39"/>
      <c r="AY197" s="39"/>
      <c r="AZ197" s="39"/>
    </row>
    <row r="198" spans="1:53" s="42" customFormat="1" ht="21.75" customHeight="1">
      <c r="A198" s="96"/>
      <c r="B198" s="133"/>
      <c r="C198" s="105"/>
      <c r="D198" s="122"/>
      <c r="E198" s="25" t="s">
        <v>56</v>
      </c>
      <c r="F198" s="23">
        <f>F13+F58+F68+F98+F158</f>
        <v>13057.945749999999</v>
      </c>
      <c r="G198" s="23">
        <f t="shared" si="122"/>
        <v>6456.1931199999999</v>
      </c>
      <c r="H198" s="23">
        <f t="shared" si="122"/>
        <v>356.34931</v>
      </c>
      <c r="I198" s="23">
        <f t="shared" si="122"/>
        <v>6245.4033200000003</v>
      </c>
      <c r="J198" s="23">
        <f t="shared" si="122"/>
        <v>0</v>
      </c>
      <c r="K198" s="71">
        <f>K13+K58+K68+K98+K158</f>
        <v>0</v>
      </c>
      <c r="L198" s="71">
        <f>L13+L58+L68+L98+L158</f>
        <v>0</v>
      </c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59"/>
      <c r="AN198" s="59"/>
      <c r="AO198" s="59"/>
      <c r="AP198" s="59"/>
      <c r="AQ198" s="59"/>
      <c r="AR198" s="39"/>
      <c r="AS198" s="39"/>
      <c r="AT198" s="39"/>
      <c r="AU198" s="39"/>
      <c r="AV198" s="39"/>
      <c r="AW198" s="39"/>
      <c r="AX198" s="39"/>
      <c r="AY198" s="39"/>
      <c r="AZ198" s="39"/>
    </row>
    <row r="199" spans="1:53" s="42" customFormat="1" ht="21.75" customHeight="1">
      <c r="A199" s="96"/>
      <c r="B199" s="133"/>
      <c r="C199" s="105"/>
      <c r="D199" s="122"/>
      <c r="E199" s="25" t="s">
        <v>57</v>
      </c>
      <c r="F199" s="23">
        <f t="shared" ref="F199:H200" si="123">F14+F59+F69+F99+F159</f>
        <v>15132.426780000002</v>
      </c>
      <c r="G199" s="23">
        <f t="shared" si="123"/>
        <v>462.43673999999999</v>
      </c>
      <c r="H199" s="23">
        <f t="shared" si="123"/>
        <v>13484.10122</v>
      </c>
      <c r="I199" s="23">
        <f>I14+I64+I69+I99+I159</f>
        <v>861.88882000000001</v>
      </c>
      <c r="J199" s="23">
        <f>J14+J59+J69+J99+J159</f>
        <v>108</v>
      </c>
      <c r="K199" s="71">
        <f>K14+K59+K69+K99+K159</f>
        <v>108</v>
      </c>
      <c r="L199" s="71">
        <f>L14+L59+L69+L99+L159</f>
        <v>108</v>
      </c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59"/>
      <c r="AN199" s="59"/>
      <c r="AO199" s="59"/>
      <c r="AP199" s="59"/>
      <c r="AQ199" s="59"/>
      <c r="AR199" s="39"/>
      <c r="AS199" s="39"/>
      <c r="AT199" s="39"/>
      <c r="AU199" s="39"/>
      <c r="AV199" s="39"/>
      <c r="AW199" s="39"/>
      <c r="AX199" s="39"/>
      <c r="AY199" s="39"/>
      <c r="AZ199" s="39"/>
    </row>
    <row r="200" spans="1:53" s="42" customFormat="1" ht="21.75" customHeight="1">
      <c r="A200" s="96"/>
      <c r="B200" s="133"/>
      <c r="C200" s="105"/>
      <c r="D200" s="122"/>
      <c r="E200" s="25" t="s">
        <v>58</v>
      </c>
      <c r="F200" s="23">
        <f>F15+F60+F70+F100+F160</f>
        <v>1258506.6235400001</v>
      </c>
      <c r="G200" s="23">
        <f t="shared" si="123"/>
        <v>175682.71400000001</v>
      </c>
      <c r="H200" s="23">
        <f t="shared" si="123"/>
        <v>219947.56200000001</v>
      </c>
      <c r="I200" s="23">
        <f>I15+I60+I70+I100+I160</f>
        <v>218358.04053999996</v>
      </c>
      <c r="J200" s="23">
        <f>J15+J60+J70+J100+J160+J95+J150</f>
        <v>206302.34500000006</v>
      </c>
      <c r="K200" s="71">
        <f>K15+K60+K70+K100+K160+K95+K150</f>
        <v>199201.98699999999</v>
      </c>
      <c r="L200" s="71">
        <f>L15+L60+L70+L100+L160+L95+L150</f>
        <v>239066.70500000002</v>
      </c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59"/>
      <c r="AN200" s="59"/>
      <c r="AO200" s="59"/>
      <c r="AP200" s="59"/>
      <c r="AQ200" s="59"/>
      <c r="AR200" s="39"/>
      <c r="AS200" s="39"/>
      <c r="AT200" s="39"/>
      <c r="AU200" s="39"/>
      <c r="AV200" s="39"/>
      <c r="AW200" s="39"/>
      <c r="AX200" s="39"/>
      <c r="AY200" s="39"/>
      <c r="AZ200" s="39"/>
    </row>
    <row r="201" spans="1:53" s="58" customFormat="1" ht="21.75" customHeight="1">
      <c r="A201" s="97"/>
      <c r="B201" s="134"/>
      <c r="C201" s="106"/>
      <c r="D201" s="123"/>
      <c r="E201" s="25" t="s">
        <v>59</v>
      </c>
      <c r="F201" s="13">
        <f>F16+F61+F71+F101+F161</f>
        <v>0</v>
      </c>
      <c r="G201" s="23">
        <f>G16+G61+G71+G101+G161</f>
        <v>0</v>
      </c>
      <c r="H201" s="23">
        <f>H16+H61+H71+H101+H161</f>
        <v>0</v>
      </c>
      <c r="I201" s="23">
        <f>I16+I61+I71+I101+I161</f>
        <v>0</v>
      </c>
      <c r="J201" s="23">
        <f>J16+J61+J71+J101+J161</f>
        <v>0</v>
      </c>
      <c r="K201" s="71">
        <f>K16+K61+K71+K101+K161</f>
        <v>0</v>
      </c>
      <c r="L201" s="71">
        <f>L16+L61+L71+L101+L161</f>
        <v>0</v>
      </c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60"/>
      <c r="AN201" s="60"/>
      <c r="AO201" s="60"/>
      <c r="AP201" s="60"/>
      <c r="AQ201" s="60"/>
      <c r="AR201" s="55"/>
      <c r="AS201" s="55"/>
      <c r="AT201" s="55"/>
      <c r="AU201" s="55"/>
      <c r="AV201" s="55"/>
      <c r="AW201" s="55"/>
      <c r="AX201" s="55"/>
      <c r="AY201" s="55"/>
      <c r="AZ201" s="55"/>
    </row>
    <row r="202" spans="1:53" s="33" customFormat="1" ht="12.75" customHeight="1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68"/>
      <c r="L202" s="68"/>
    </row>
    <row r="203" spans="1:53" s="33" customFormat="1" ht="12" customHeight="1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68"/>
      <c r="L203" s="68"/>
    </row>
    <row r="204" spans="1:53" s="78" customFormat="1" ht="15.75" customHeight="1">
      <c r="B204" s="79"/>
      <c r="C204" s="79"/>
      <c r="D204" s="79"/>
      <c r="E204" s="79"/>
      <c r="F204" s="79"/>
      <c r="G204" s="79"/>
      <c r="H204" s="79"/>
      <c r="J204" s="80"/>
      <c r="K204" s="80"/>
      <c r="L204" s="80"/>
      <c r="M204" s="80"/>
      <c r="N204" s="80"/>
      <c r="O204" s="80"/>
      <c r="P204" s="80"/>
      <c r="Q204" s="80"/>
      <c r="R204" s="80"/>
    </row>
    <row r="205" spans="1:53" s="81" customFormat="1" ht="15" customHeight="1">
      <c r="B205" s="82" t="s">
        <v>150</v>
      </c>
      <c r="C205" s="83"/>
      <c r="D205" s="84" t="s">
        <v>151</v>
      </c>
      <c r="E205" s="84"/>
      <c r="F205" s="84"/>
      <c r="G205" s="84"/>
      <c r="H205" s="85"/>
      <c r="I205" s="86"/>
      <c r="J205" s="87"/>
      <c r="K205" s="87"/>
      <c r="L205" s="88"/>
      <c r="M205" s="88"/>
      <c r="N205" s="88"/>
      <c r="O205" s="88"/>
      <c r="P205" s="88"/>
      <c r="Q205" s="88"/>
      <c r="R205" s="88"/>
    </row>
    <row r="206" spans="1:53" s="81" customFormat="1" ht="15.75">
      <c r="B206" s="89"/>
      <c r="C206" s="89"/>
      <c r="D206" s="90" t="s">
        <v>153</v>
      </c>
      <c r="E206" s="90"/>
      <c r="F206" s="90"/>
      <c r="G206" s="90"/>
      <c r="H206" s="91"/>
      <c r="J206" s="88"/>
      <c r="K206" s="86" t="s">
        <v>152</v>
      </c>
      <c r="L206" s="92"/>
      <c r="M206" s="88"/>
      <c r="N206" s="88"/>
      <c r="O206" s="88"/>
      <c r="P206" s="88"/>
      <c r="Q206" s="88"/>
      <c r="R206" s="88"/>
    </row>
    <row r="207" spans="1:53" s="78" customFormat="1" ht="12.75">
      <c r="B207" s="79"/>
      <c r="C207" s="79"/>
      <c r="D207" s="79"/>
      <c r="E207" s="79"/>
      <c r="F207" s="79"/>
      <c r="G207" s="79"/>
      <c r="H207" s="79"/>
      <c r="J207" s="93"/>
      <c r="K207" s="80"/>
      <c r="L207" s="80"/>
      <c r="M207" s="80"/>
      <c r="N207" s="80"/>
      <c r="O207" s="80"/>
      <c r="P207" s="80"/>
      <c r="Q207" s="80"/>
      <c r="R207" s="80"/>
    </row>
    <row r="208" spans="1:53" s="78" customFormat="1" ht="12.75">
      <c r="B208" s="79"/>
      <c r="C208" s="79"/>
      <c r="D208" s="79"/>
      <c r="E208" s="79"/>
      <c r="F208" s="79"/>
      <c r="G208" s="79"/>
      <c r="H208" s="79"/>
      <c r="I208" s="94"/>
      <c r="J208" s="94"/>
      <c r="K208" s="94"/>
      <c r="L208" s="80"/>
      <c r="M208" s="80"/>
      <c r="N208" s="80"/>
      <c r="O208" s="80"/>
      <c r="P208" s="80"/>
      <c r="Q208" s="80"/>
      <c r="R208" s="80"/>
    </row>
    <row r="209" spans="6:12" s="33" customFormat="1" ht="21.75" customHeight="1">
      <c r="F209" s="37"/>
      <c r="H209" s="61"/>
      <c r="I209" s="61"/>
      <c r="J209" s="61"/>
      <c r="K209" s="69"/>
      <c r="L209" s="69"/>
    </row>
    <row r="210" spans="6:12" s="33" customFormat="1" ht="21.75" customHeight="1">
      <c r="F210" s="37"/>
      <c r="H210" s="61"/>
      <c r="I210" s="61"/>
      <c r="J210" s="61"/>
      <c r="K210" s="69"/>
      <c r="L210" s="69"/>
    </row>
    <row r="211" spans="6:12" s="33" customFormat="1" ht="21.75" customHeight="1">
      <c r="F211" s="37"/>
      <c r="H211" s="61"/>
      <c r="I211" s="61"/>
      <c r="J211" s="61"/>
      <c r="K211" s="69"/>
      <c r="L211" s="69"/>
    </row>
    <row r="212" spans="6:12" s="33" customFormat="1" ht="21.75" customHeight="1">
      <c r="F212" s="37"/>
      <c r="H212" s="61"/>
      <c r="I212" s="61"/>
      <c r="J212" s="61"/>
      <c r="K212" s="69"/>
      <c r="L212" s="69"/>
    </row>
    <row r="213" spans="6:12" s="33" customFormat="1" ht="21.75" customHeight="1">
      <c r="F213" s="37"/>
      <c r="H213" s="61"/>
      <c r="I213" s="61"/>
      <c r="J213" s="61"/>
      <c r="K213" s="69"/>
      <c r="L213" s="69"/>
    </row>
    <row r="214" spans="6:12" s="33" customFormat="1" ht="21.75" customHeight="1">
      <c r="F214" s="37"/>
      <c r="H214" s="61"/>
      <c r="I214" s="61"/>
      <c r="J214" s="61"/>
      <c r="K214" s="69"/>
      <c r="L214" s="69"/>
    </row>
    <row r="215" spans="6:12" s="33" customFormat="1" ht="21.75" customHeight="1">
      <c r="F215" s="37"/>
      <c r="H215" s="61"/>
      <c r="I215" s="61"/>
      <c r="J215" s="61"/>
      <c r="K215" s="69"/>
      <c r="L215" s="69"/>
    </row>
    <row r="216" spans="6:12" s="33" customFormat="1" ht="21.75" customHeight="1">
      <c r="F216" s="37"/>
      <c r="H216" s="61"/>
      <c r="I216" s="61"/>
      <c r="J216" s="61"/>
      <c r="K216" s="69"/>
      <c r="L216" s="69"/>
    </row>
    <row r="217" spans="6:12" s="33" customFormat="1" ht="21.75" customHeight="1">
      <c r="F217" s="37"/>
      <c r="H217" s="61"/>
      <c r="I217" s="61"/>
      <c r="J217" s="61"/>
      <c r="K217" s="69"/>
      <c r="L217" s="69"/>
    </row>
    <row r="218" spans="6:12" s="33" customFormat="1" ht="21.75" customHeight="1">
      <c r="F218" s="37"/>
      <c r="H218" s="61"/>
      <c r="I218" s="61"/>
      <c r="J218" s="61"/>
      <c r="K218" s="69"/>
      <c r="L218" s="69"/>
    </row>
    <row r="219" spans="6:12" s="33" customFormat="1" ht="21.75" customHeight="1">
      <c r="F219" s="37"/>
      <c r="H219" s="61"/>
      <c r="I219" s="61"/>
      <c r="J219" s="61"/>
      <c r="K219" s="69"/>
      <c r="L219" s="69"/>
    </row>
    <row r="220" spans="6:12" s="33" customFormat="1" ht="21.75" customHeight="1">
      <c r="F220" s="37"/>
      <c r="H220" s="61"/>
      <c r="I220" s="61"/>
      <c r="J220" s="61"/>
      <c r="K220" s="69"/>
      <c r="L220" s="69"/>
    </row>
    <row r="221" spans="6:12" s="33" customFormat="1" ht="21.75" customHeight="1">
      <c r="F221" s="37"/>
      <c r="H221" s="61"/>
      <c r="I221" s="61"/>
      <c r="J221" s="61"/>
      <c r="K221" s="69"/>
      <c r="L221" s="69"/>
    </row>
    <row r="222" spans="6:12" s="33" customFormat="1" ht="21.75" customHeight="1">
      <c r="F222" s="37"/>
      <c r="H222" s="61"/>
      <c r="I222" s="61"/>
      <c r="J222" s="61"/>
      <c r="K222" s="69"/>
      <c r="L222" s="69"/>
    </row>
    <row r="223" spans="6:12" s="33" customFormat="1" ht="21.75" customHeight="1">
      <c r="F223" s="37"/>
      <c r="H223" s="61"/>
      <c r="I223" s="61"/>
      <c r="J223" s="61"/>
      <c r="K223" s="69"/>
      <c r="L223" s="69"/>
    </row>
    <row r="224" spans="6:12" s="33" customFormat="1" ht="21.75" customHeight="1">
      <c r="F224" s="37"/>
      <c r="H224" s="61"/>
      <c r="I224" s="61"/>
      <c r="J224" s="61"/>
      <c r="K224" s="69"/>
      <c r="L224" s="69"/>
    </row>
    <row r="225" spans="1:52" s="63" customFormat="1" ht="21.75" customHeight="1">
      <c r="A225" s="62"/>
      <c r="F225" s="64"/>
      <c r="H225" s="61"/>
      <c r="I225" s="61"/>
      <c r="J225" s="61"/>
      <c r="K225" s="69"/>
      <c r="L225" s="69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</row>
    <row r="226" spans="1:52" s="63" customFormat="1" ht="21.75" customHeight="1">
      <c r="A226" s="62"/>
      <c r="F226" s="64"/>
      <c r="H226" s="61"/>
      <c r="I226" s="61"/>
      <c r="J226" s="61"/>
      <c r="K226" s="69"/>
      <c r="L226" s="69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</row>
    <row r="227" spans="1:52" s="63" customFormat="1" ht="21.75" customHeight="1">
      <c r="A227" s="62"/>
      <c r="F227" s="64"/>
      <c r="H227" s="61"/>
      <c r="I227" s="61"/>
      <c r="J227" s="61"/>
      <c r="K227" s="69"/>
      <c r="L227" s="69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</row>
    <row r="228" spans="1:52" s="63" customFormat="1" ht="21.75" customHeight="1">
      <c r="A228" s="62"/>
      <c r="F228" s="64"/>
      <c r="H228" s="61"/>
      <c r="I228" s="61"/>
      <c r="J228" s="61"/>
      <c r="K228" s="69"/>
      <c r="L228" s="69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</row>
    <row r="229" spans="1:52" s="63" customFormat="1" ht="21.75" customHeight="1">
      <c r="A229" s="62"/>
      <c r="F229" s="64"/>
      <c r="H229" s="61"/>
      <c r="I229" s="61"/>
      <c r="J229" s="61"/>
      <c r="K229" s="69"/>
      <c r="L229" s="69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</row>
    <row r="230" spans="1:52" s="63" customFormat="1" ht="21.75" customHeight="1">
      <c r="A230" s="62"/>
      <c r="F230" s="64"/>
      <c r="H230" s="61"/>
      <c r="I230" s="61"/>
      <c r="J230" s="61"/>
      <c r="K230" s="69"/>
      <c r="L230" s="69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</row>
    <row r="231" spans="1:52" s="63" customFormat="1" ht="21.75" customHeight="1">
      <c r="A231" s="62"/>
      <c r="F231" s="64"/>
      <c r="H231" s="61"/>
      <c r="I231" s="61"/>
      <c r="J231" s="61"/>
      <c r="K231" s="69"/>
      <c r="L231" s="69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</row>
  </sheetData>
  <autoFilter ref="A9:I201"/>
  <mergeCells count="167">
    <mergeCell ref="A4:L6"/>
    <mergeCell ref="G1:L3"/>
    <mergeCell ref="L9:L10"/>
    <mergeCell ref="A172:A176"/>
    <mergeCell ref="B172:B176"/>
    <mergeCell ref="C172:C176"/>
    <mergeCell ref="A102:A106"/>
    <mergeCell ref="B102:B106"/>
    <mergeCell ref="C102:C106"/>
    <mergeCell ref="A97:A101"/>
    <mergeCell ref="B97:B101"/>
    <mergeCell ref="C97:C101"/>
    <mergeCell ref="A142:A146"/>
    <mergeCell ref="C112:C116"/>
    <mergeCell ref="A127:A131"/>
    <mergeCell ref="B127:B131"/>
    <mergeCell ref="A132:A136"/>
    <mergeCell ref="B132:B136"/>
    <mergeCell ref="C132:C136"/>
    <mergeCell ref="A107:A111"/>
    <mergeCell ref="B107:B111"/>
    <mergeCell ref="C127:C131"/>
    <mergeCell ref="A122:A126"/>
    <mergeCell ref="A47:A51"/>
    <mergeCell ref="D27:D31"/>
    <mergeCell ref="D32:D36"/>
    <mergeCell ref="D37:D41"/>
    <mergeCell ref="D42:D46"/>
    <mergeCell ref="D17:D21"/>
    <mergeCell ref="D22:D26"/>
    <mergeCell ref="C57:C61"/>
    <mergeCell ref="C42:C46"/>
    <mergeCell ref="D47:D51"/>
    <mergeCell ref="D57:D61"/>
    <mergeCell ref="C32:C36"/>
    <mergeCell ref="C27:C31"/>
    <mergeCell ref="C37:C41"/>
    <mergeCell ref="D72:D76"/>
    <mergeCell ref="D62:D66"/>
    <mergeCell ref="D67:D71"/>
    <mergeCell ref="H9:H10"/>
    <mergeCell ref="I9:I10"/>
    <mergeCell ref="A7:A10"/>
    <mergeCell ref="B7:B10"/>
    <mergeCell ref="C7:C10"/>
    <mergeCell ref="D7:D10"/>
    <mergeCell ref="E7:E10"/>
    <mergeCell ref="F7:F10"/>
    <mergeCell ref="G7:L8"/>
    <mergeCell ref="K9:K10"/>
    <mergeCell ref="J9:J10"/>
    <mergeCell ref="B47:B51"/>
    <mergeCell ref="C47:C51"/>
    <mergeCell ref="A42:A46"/>
    <mergeCell ref="B42:B46"/>
    <mergeCell ref="A72:A76"/>
    <mergeCell ref="B72:B76"/>
    <mergeCell ref="C72:C76"/>
    <mergeCell ref="A57:A61"/>
    <mergeCell ref="G9:G10"/>
    <mergeCell ref="B57:B61"/>
    <mergeCell ref="D197:D201"/>
    <mergeCell ref="D157:D161"/>
    <mergeCell ref="D162:D166"/>
    <mergeCell ref="D177:D181"/>
    <mergeCell ref="D182:D186"/>
    <mergeCell ref="D167:D171"/>
    <mergeCell ref="A197:A201"/>
    <mergeCell ref="C197:C201"/>
    <mergeCell ref="B197:B201"/>
    <mergeCell ref="A157:A161"/>
    <mergeCell ref="B157:B161"/>
    <mergeCell ref="C157:C161"/>
    <mergeCell ref="A177:A181"/>
    <mergeCell ref="A162:A166"/>
    <mergeCell ref="B162:B166"/>
    <mergeCell ref="C162:C166"/>
    <mergeCell ref="B177:B181"/>
    <mergeCell ref="C177:C181"/>
    <mergeCell ref="A167:A171"/>
    <mergeCell ref="A182:A186"/>
    <mergeCell ref="B182:B186"/>
    <mergeCell ref="C182:C186"/>
    <mergeCell ref="D172:D176"/>
    <mergeCell ref="B167:B171"/>
    <mergeCell ref="C167:C171"/>
    <mergeCell ref="B142:B146"/>
    <mergeCell ref="C142:C146"/>
    <mergeCell ref="C137:C141"/>
    <mergeCell ref="A137:A141"/>
    <mergeCell ref="B137:B141"/>
    <mergeCell ref="C107:C111"/>
    <mergeCell ref="A112:A116"/>
    <mergeCell ref="B112:B116"/>
    <mergeCell ref="B117:B121"/>
    <mergeCell ref="C122:C126"/>
    <mergeCell ref="B122:B126"/>
    <mergeCell ref="A117:A121"/>
    <mergeCell ref="A92:A96"/>
    <mergeCell ref="B92:B96"/>
    <mergeCell ref="D92:D96"/>
    <mergeCell ref="A147:A151"/>
    <mergeCell ref="B147:B151"/>
    <mergeCell ref="C147:C151"/>
    <mergeCell ref="D147:D151"/>
    <mergeCell ref="D77:D81"/>
    <mergeCell ref="C92:C96"/>
    <mergeCell ref="D107:D111"/>
    <mergeCell ref="D112:D116"/>
    <mergeCell ref="D122:D126"/>
    <mergeCell ref="A87:A91"/>
    <mergeCell ref="B87:B91"/>
    <mergeCell ref="D87:D91"/>
    <mergeCell ref="C87:C91"/>
    <mergeCell ref="D102:D106"/>
    <mergeCell ref="D82:D86"/>
    <mergeCell ref="A82:A86"/>
    <mergeCell ref="B82:B86"/>
    <mergeCell ref="C82:C86"/>
    <mergeCell ref="A77:A81"/>
    <mergeCell ref="B77:B81"/>
    <mergeCell ref="C77:C81"/>
    <mergeCell ref="B32:B36"/>
    <mergeCell ref="A37:A41"/>
    <mergeCell ref="A67:A71"/>
    <mergeCell ref="B67:B71"/>
    <mergeCell ref="C12:C16"/>
    <mergeCell ref="A12:A16"/>
    <mergeCell ref="B12:B16"/>
    <mergeCell ref="A27:A31"/>
    <mergeCell ref="B27:B31"/>
    <mergeCell ref="A17:A21"/>
    <mergeCell ref="B17:B21"/>
    <mergeCell ref="C17:C21"/>
    <mergeCell ref="A22:A26"/>
    <mergeCell ref="B22:B26"/>
    <mergeCell ref="C22:C26"/>
    <mergeCell ref="A62:A66"/>
    <mergeCell ref="B62:B66"/>
    <mergeCell ref="C62:C66"/>
    <mergeCell ref="C67:C71"/>
    <mergeCell ref="A32:A36"/>
    <mergeCell ref="B37:B41"/>
    <mergeCell ref="D12:D16"/>
    <mergeCell ref="A192:A196"/>
    <mergeCell ref="B192:B196"/>
    <mergeCell ref="C192:C196"/>
    <mergeCell ref="D192:D196"/>
    <mergeCell ref="A152:A156"/>
    <mergeCell ref="B152:B156"/>
    <mergeCell ref="C152:C156"/>
    <mergeCell ref="D152:D156"/>
    <mergeCell ref="A52:A56"/>
    <mergeCell ref="B52:B56"/>
    <mergeCell ref="C52:C56"/>
    <mergeCell ref="D52:D56"/>
    <mergeCell ref="A187:A191"/>
    <mergeCell ref="B187:B191"/>
    <mergeCell ref="C187:C191"/>
    <mergeCell ref="D187:D191"/>
    <mergeCell ref="D97:D101"/>
    <mergeCell ref="D127:D131"/>
    <mergeCell ref="D132:D136"/>
    <mergeCell ref="D137:D141"/>
    <mergeCell ref="C117:C121"/>
    <mergeCell ref="D142:D146"/>
    <mergeCell ref="D117:D121"/>
  </mergeCells>
  <pageMargins left="0.9055118110236221" right="0.9055118110236221" top="0.94488188976377963" bottom="0.94488188976377963" header="0.31496062992125984" footer="0.31496062992125984"/>
  <pageSetup paperSize="9" scale="63" fitToHeight="0" orientation="landscape" r:id="rId1"/>
  <rowBreaks count="6" manualBreakCount="6">
    <brk id="31" max="11" man="1"/>
    <brk id="61" max="11" man="1"/>
    <brk id="91" max="11" man="1"/>
    <brk id="121" max="11" man="1"/>
    <brk id="151" max="11" man="1"/>
    <brk id="18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2023-09-22T11:17:01Z</dcterms:modified>
</cp:coreProperties>
</file>